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201_{3A87392D-B319-4F51-B31E-3F47D17AF21D}" xr6:coauthVersionLast="47" xr6:coauthVersionMax="47" xr10:uidLastSave="{00000000-0000-0000-0000-000000000000}"/>
  <bookViews>
    <workbookView xWindow="-11730" yWindow="-11050" windowWidth="19420" windowHeight="10300" firstSheet="1" activeTab="3" xr2:uid="{00000000-000D-0000-FFFF-FFFF00000000}"/>
  </bookViews>
  <sheets>
    <sheet name="Instructions" sheetId="10" r:id="rId1"/>
    <sheet name="Data" sheetId="6" r:id="rId2"/>
    <sheet name="Input" sheetId="7" r:id="rId3"/>
    <sheet name="PB" sheetId="5" r:id="rId4"/>
    <sheet name="Cash Advance" sheetId="9" r:id="rId5"/>
    <sheet name="MPO &amp; Allotment" sheetId="8" r:id="rId6"/>
    <sheet name="MPA Pay Slip" sheetId="4" r:id="rId7"/>
  </sheets>
  <definedNames>
    <definedName name="_xlnm.Print_Area" localSheetId="1">Data!$A$1:$V$43</definedName>
    <definedName name="_xlnm.Print_Area" localSheetId="6">'MPA Pay Slip'!$A$1:$J$59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2" i="8" l="1"/>
  <c r="D43" i="8"/>
  <c r="D44" i="8"/>
  <c r="D45" i="8"/>
  <c r="D46" i="8"/>
  <c r="D47" i="8"/>
  <c r="D48" i="8"/>
  <c r="D49" i="8"/>
  <c r="D50" i="8"/>
  <c r="D51" i="8"/>
  <c r="D52" i="8"/>
  <c r="D53" i="8"/>
  <c r="D54" i="8"/>
  <c r="D55" i="8"/>
  <c r="D56" i="8"/>
  <c r="D57" i="8"/>
  <c r="D58" i="8"/>
  <c r="D59" i="8"/>
  <c r="D60" i="8"/>
  <c r="D41" i="8"/>
  <c r="D11" i="8"/>
  <c r="D12" i="8"/>
  <c r="D13" i="8"/>
  <c r="D14" i="8"/>
  <c r="D15" i="8"/>
  <c r="D16" i="8"/>
  <c r="D17" i="8"/>
  <c r="D18" i="8"/>
  <c r="D19" i="8"/>
  <c r="D20" i="8"/>
  <c r="D21" i="8"/>
  <c r="D22" i="8"/>
  <c r="D23" i="8"/>
  <c r="D24" i="8"/>
  <c r="D25" i="8"/>
  <c r="D26" i="8"/>
  <c r="D27" i="8"/>
  <c r="D28" i="8"/>
  <c r="D29" i="8"/>
  <c r="D30" i="8"/>
  <c r="D10" i="8"/>
  <c r="C10" i="8"/>
  <c r="B10" i="8"/>
  <c r="D41" i="4"/>
  <c r="D35" i="9"/>
  <c r="D36" i="9"/>
  <c r="D37" i="9"/>
  <c r="D38" i="9"/>
  <c r="D39" i="9"/>
  <c r="D40" i="9"/>
  <c r="D41" i="9"/>
  <c r="D42" i="9"/>
  <c r="D43" i="9"/>
  <c r="D44" i="9"/>
  <c r="D9" i="9"/>
  <c r="D10" i="9"/>
  <c r="D11" i="9"/>
  <c r="D12" i="9"/>
  <c r="D13" i="9"/>
  <c r="D14" i="9"/>
  <c r="D15" i="9"/>
  <c r="D16" i="9"/>
  <c r="D17" i="9"/>
  <c r="D18" i="9"/>
  <c r="D19" i="9"/>
  <c r="D20" i="9"/>
  <c r="D21" i="9"/>
  <c r="D22" i="9"/>
  <c r="D23" i="9"/>
  <c r="D24" i="9"/>
  <c r="D25" i="9"/>
  <c r="D26" i="9"/>
  <c r="D27" i="9"/>
  <c r="D28" i="9"/>
  <c r="D29" i="9"/>
  <c r="D30" i="9"/>
  <c r="D31" i="9"/>
  <c r="D32" i="9"/>
  <c r="D33" i="9"/>
  <c r="D37" i="5"/>
  <c r="D38" i="5"/>
  <c r="D39" i="5"/>
  <c r="D40" i="5"/>
  <c r="D41" i="5"/>
  <c r="D42" i="5"/>
  <c r="D43" i="5"/>
  <c r="D44" i="5"/>
  <c r="D45" i="5"/>
  <c r="D46" i="5"/>
  <c r="D19" i="5"/>
  <c r="D20" i="5"/>
  <c r="D21" i="5"/>
  <c r="D22" i="5"/>
  <c r="D23" i="5"/>
  <c r="D24" i="5"/>
  <c r="D25" i="5"/>
  <c r="D26" i="5"/>
  <c r="D27" i="5"/>
  <c r="D28" i="5"/>
  <c r="D29" i="5"/>
  <c r="D30" i="5"/>
  <c r="D31" i="5"/>
  <c r="D32" i="5"/>
  <c r="D33" i="5"/>
  <c r="D9" i="5"/>
  <c r="D10" i="5"/>
  <c r="D11" i="5"/>
  <c r="D12" i="5"/>
  <c r="D13" i="5"/>
  <c r="D14" i="5"/>
  <c r="D15" i="5"/>
  <c r="D16" i="5"/>
  <c r="D17" i="5"/>
  <c r="D18" i="5"/>
  <c r="D45" i="7"/>
  <c r="D38" i="7"/>
  <c r="D39" i="7"/>
  <c r="D40" i="7"/>
  <c r="D41" i="7"/>
  <c r="D42" i="7"/>
  <c r="D43" i="7"/>
  <c r="D44" i="7"/>
  <c r="D37" i="7"/>
  <c r="D36" i="7"/>
  <c r="D12" i="7"/>
  <c r="D13" i="7"/>
  <c r="D14" i="7"/>
  <c r="D15" i="7"/>
  <c r="D16" i="7"/>
  <c r="D17" i="7"/>
  <c r="D18" i="7"/>
  <c r="D19" i="7"/>
  <c r="D20" i="7"/>
  <c r="D21" i="7"/>
  <c r="D22" i="7"/>
  <c r="D23" i="7"/>
  <c r="D24" i="7"/>
  <c r="D25" i="7"/>
  <c r="D26" i="7"/>
  <c r="D27" i="7"/>
  <c r="D28" i="7"/>
  <c r="D29" i="7"/>
  <c r="D30" i="7"/>
  <c r="D31" i="7"/>
  <c r="D32" i="7"/>
  <c r="D33" i="7"/>
  <c r="D34" i="7"/>
  <c r="D11" i="7"/>
  <c r="D10" i="7"/>
  <c r="E21" i="4"/>
  <c r="E19" i="4" l="1"/>
  <c r="E17" i="4"/>
  <c r="E15" i="4"/>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B58" i="8"/>
  <c r="C58" i="8"/>
  <c r="B59" i="8"/>
  <c r="C59" i="8"/>
  <c r="B60" i="8"/>
  <c r="F61" i="8"/>
  <c r="AM1" i="7"/>
  <c r="W1" i="7"/>
  <c r="C5" i="7"/>
  <c r="G10" i="7" l="1"/>
  <c r="I10" i="7" s="1"/>
  <c r="G11" i="7"/>
  <c r="I11" i="7" s="1"/>
  <c r="G12" i="7"/>
  <c r="I12" i="7" s="1"/>
  <c r="G13" i="7"/>
  <c r="I13" i="7" s="1"/>
  <c r="O40" i="7" l="1"/>
  <c r="AM38" i="7" l="1"/>
  <c r="AM39" i="7"/>
  <c r="AM40" i="7"/>
  <c r="AM41" i="7"/>
  <c r="AM42" i="7"/>
  <c r="AM43" i="7"/>
  <c r="AM44" i="7"/>
  <c r="AM45" i="7"/>
  <c r="AM12" i="7"/>
  <c r="AM13" i="7"/>
  <c r="AM14" i="7"/>
  <c r="AM15" i="7"/>
  <c r="AM16" i="7"/>
  <c r="AM17" i="7"/>
  <c r="AM18" i="7"/>
  <c r="AM19" i="7"/>
  <c r="AM20" i="7"/>
  <c r="AM21" i="7"/>
  <c r="AM22" i="7"/>
  <c r="AM23" i="7"/>
  <c r="AM24" i="7"/>
  <c r="AM25" i="7"/>
  <c r="AM26" i="7"/>
  <c r="AM27" i="7"/>
  <c r="AM28" i="7"/>
  <c r="AM29" i="7"/>
  <c r="AM30" i="7"/>
  <c r="AM31" i="7"/>
  <c r="AM32" i="7"/>
  <c r="AM33" i="7"/>
  <c r="AM34" i="7"/>
  <c r="J38" i="5" l="1"/>
  <c r="J39" i="5"/>
  <c r="J40" i="5"/>
  <c r="J41" i="5"/>
  <c r="J42" i="5"/>
  <c r="J43" i="5"/>
  <c r="J44" i="5"/>
  <c r="J45" i="5"/>
  <c r="J46" i="5"/>
  <c r="J37" i="5"/>
  <c r="J10" i="5"/>
  <c r="J11" i="5"/>
  <c r="J12" i="5"/>
  <c r="J13" i="5"/>
  <c r="J14" i="5"/>
  <c r="J15" i="5"/>
  <c r="J16" i="5"/>
  <c r="J17" i="5"/>
  <c r="J18" i="5"/>
  <c r="J19" i="5"/>
  <c r="J20" i="5"/>
  <c r="J21" i="5"/>
  <c r="J22" i="5"/>
  <c r="J23" i="5"/>
  <c r="J24" i="5"/>
  <c r="J25" i="5"/>
  <c r="J26" i="5"/>
  <c r="J27" i="5"/>
  <c r="J28" i="5"/>
  <c r="J29" i="5"/>
  <c r="J30" i="5"/>
  <c r="J31" i="5"/>
  <c r="J32" i="5"/>
  <c r="J33" i="5"/>
  <c r="J9" i="5"/>
  <c r="J47" i="5" l="1"/>
  <c r="J34" i="5"/>
  <c r="G9" i="5" l="1"/>
  <c r="M50" i="7" l="1"/>
  <c r="AC33" i="5" l="1"/>
  <c r="AB33" i="5"/>
  <c r="Z33" i="5"/>
  <c r="Y33" i="5"/>
  <c r="I33" i="5"/>
  <c r="G33" i="5"/>
  <c r="C33" i="5"/>
  <c r="V33" i="5" s="1"/>
  <c r="B33" i="5"/>
  <c r="U33" i="5" s="1"/>
  <c r="A33" i="5"/>
  <c r="T33" i="5" s="1"/>
  <c r="E33" i="5" l="1"/>
  <c r="F33" i="5"/>
  <c r="AC11" i="5"/>
  <c r="AC12" i="5"/>
  <c r="AC13" i="5"/>
  <c r="AC14" i="5"/>
  <c r="AC15" i="5"/>
  <c r="AC16" i="5"/>
  <c r="AC17" i="5"/>
  <c r="AC18" i="5"/>
  <c r="AC19" i="5"/>
  <c r="AC20" i="5"/>
  <c r="AC21" i="5"/>
  <c r="AC22" i="5"/>
  <c r="AC23" i="5"/>
  <c r="AC24" i="5"/>
  <c r="AC25" i="5"/>
  <c r="AC26" i="5"/>
  <c r="AC27" i="5"/>
  <c r="AC28" i="5"/>
  <c r="AC29" i="5"/>
  <c r="AC30" i="5"/>
  <c r="AC31" i="5"/>
  <c r="AC32" i="5"/>
  <c r="AC42" i="5"/>
  <c r="AC43" i="5"/>
  <c r="AC44" i="5"/>
  <c r="AC45" i="5"/>
  <c r="AC46" i="5"/>
  <c r="AB42" i="5" l="1"/>
  <c r="Z42" i="5"/>
  <c r="Y42" i="5"/>
  <c r="I42" i="5"/>
  <c r="G42" i="5"/>
  <c r="C42" i="5"/>
  <c r="V42" i="5" s="1"/>
  <c r="B42" i="5"/>
  <c r="F42" i="5" s="1"/>
  <c r="A42" i="5"/>
  <c r="T42" i="5" s="1"/>
  <c r="U42" i="5" l="1"/>
  <c r="E42" i="5"/>
  <c r="A34" i="7"/>
  <c r="B34" i="7"/>
  <c r="C34" i="7"/>
  <c r="G34" i="7"/>
  <c r="I34" i="7" s="1"/>
  <c r="O34" i="7"/>
  <c r="N33" i="5" s="1"/>
  <c r="AE34" i="7"/>
  <c r="X33" i="5" s="1"/>
  <c r="AK34" i="7"/>
  <c r="AL34" i="7"/>
  <c r="Q33" i="5" s="1"/>
  <c r="I9" i="5"/>
  <c r="I37" i="5"/>
  <c r="I39" i="5"/>
  <c r="I40" i="5"/>
  <c r="I41" i="5"/>
  <c r="I43" i="5"/>
  <c r="I44" i="5"/>
  <c r="I45" i="5"/>
  <c r="I46" i="5"/>
  <c r="M34" i="7" l="1"/>
  <c r="AK20" i="7"/>
  <c r="AE37" i="7"/>
  <c r="Q34" i="7" l="1"/>
  <c r="V34" i="7"/>
  <c r="H33" i="5"/>
  <c r="T34" i="7"/>
  <c r="U34" i="7"/>
  <c r="O33" i="5"/>
  <c r="P34" i="7"/>
  <c r="L33" i="5" s="1"/>
  <c r="L34" i="7"/>
  <c r="M33" i="5" s="1"/>
  <c r="R34" i="7"/>
  <c r="K34" i="7"/>
  <c r="AB34" i="7" s="1"/>
  <c r="W33" i="5" s="1"/>
  <c r="S34" i="7"/>
  <c r="O10" i="7"/>
  <c r="N9" i="5" s="1"/>
  <c r="P33" i="5" l="1"/>
  <c r="K33" i="5"/>
  <c r="R33" i="5" l="1"/>
  <c r="E37" i="4" l="1"/>
  <c r="Z9" i="5"/>
  <c r="Y9" i="5"/>
  <c r="E35" i="4"/>
  <c r="E5" i="8"/>
  <c r="M1" i="8" l="1"/>
  <c r="L1" i="9"/>
  <c r="U4" i="5"/>
  <c r="AE1" i="5"/>
  <c r="Q1" i="5"/>
  <c r="V8" i="6"/>
  <c r="G45" i="7" l="1"/>
  <c r="I45" i="7" s="1"/>
  <c r="G44" i="7"/>
  <c r="I44" i="7" s="1"/>
  <c r="G43" i="7"/>
  <c r="I43" i="7" s="1"/>
  <c r="G42" i="7"/>
  <c r="I42" i="7" s="1"/>
  <c r="G41" i="7"/>
  <c r="I41" i="7" s="1"/>
  <c r="G40" i="7"/>
  <c r="I40" i="7" s="1"/>
  <c r="G39" i="7"/>
  <c r="I39" i="7" s="1"/>
  <c r="G38" i="7"/>
  <c r="I38" i="7" s="1"/>
  <c r="G37" i="7"/>
  <c r="I37" i="7" s="1"/>
  <c r="G36" i="7"/>
  <c r="I36" i="7" s="1"/>
  <c r="G33" i="7"/>
  <c r="I33" i="7" s="1"/>
  <c r="G32" i="7"/>
  <c r="I32" i="7" s="1"/>
  <c r="G31" i="7"/>
  <c r="I31" i="7" s="1"/>
  <c r="G30" i="7"/>
  <c r="I30" i="7" s="1"/>
  <c r="G29" i="7"/>
  <c r="I29" i="7" s="1"/>
  <c r="G28" i="7"/>
  <c r="I28" i="7" s="1"/>
  <c r="G27" i="7"/>
  <c r="I27" i="7" s="1"/>
  <c r="G26" i="7"/>
  <c r="I26" i="7" s="1"/>
  <c r="G25" i="7"/>
  <c r="I25" i="7" s="1"/>
  <c r="G24" i="7"/>
  <c r="I24" i="7" s="1"/>
  <c r="G23" i="7"/>
  <c r="I23" i="7" s="1"/>
  <c r="G22" i="7"/>
  <c r="I22" i="7" s="1"/>
  <c r="G21" i="7"/>
  <c r="I21" i="7" s="1"/>
  <c r="G20" i="7"/>
  <c r="I20" i="7" s="1"/>
  <c r="G19" i="7"/>
  <c r="I19" i="7" s="1"/>
  <c r="G18" i="7"/>
  <c r="I18" i="7" s="1"/>
  <c r="G17" i="7"/>
  <c r="I17" i="7" s="1"/>
  <c r="G16" i="7"/>
  <c r="I16" i="7" s="1"/>
  <c r="G15" i="7"/>
  <c r="I15" i="7" s="1"/>
  <c r="G14" i="7"/>
  <c r="I14" i="7" s="1"/>
  <c r="M12" i="7" l="1"/>
  <c r="P20" i="7"/>
  <c r="M28" i="7"/>
  <c r="P32" i="7"/>
  <c r="M42" i="7"/>
  <c r="T17" i="7"/>
  <c r="M25" i="7"/>
  <c r="U33" i="7"/>
  <c r="M14" i="7"/>
  <c r="U18" i="7"/>
  <c r="M22" i="7"/>
  <c r="U26" i="7"/>
  <c r="M30" i="7"/>
  <c r="P40" i="7"/>
  <c r="L41" i="5" s="1"/>
  <c r="M44" i="7"/>
  <c r="R16" i="7"/>
  <c r="M24" i="7"/>
  <c r="P38" i="7"/>
  <c r="L39" i="5" s="1"/>
  <c r="M13" i="7"/>
  <c r="T21" i="7"/>
  <c r="M29" i="7"/>
  <c r="L39" i="7"/>
  <c r="M40" i="5" s="1"/>
  <c r="M43" i="7"/>
  <c r="V15" i="7"/>
  <c r="M19" i="7"/>
  <c r="V23" i="7"/>
  <c r="M27" i="7"/>
  <c r="V31" i="7"/>
  <c r="M41" i="7"/>
  <c r="P45" i="7"/>
  <c r="L46" i="5" s="1"/>
  <c r="M36" i="7"/>
  <c r="M11" i="7"/>
  <c r="U10" i="7"/>
  <c r="O38" i="5"/>
  <c r="M37" i="7"/>
  <c r="O42" i="5"/>
  <c r="H42" i="5"/>
  <c r="O40" i="5"/>
  <c r="O37" i="5"/>
  <c r="O41" i="5"/>
  <c r="O43" i="5"/>
  <c r="Q14" i="7"/>
  <c r="U14" i="7"/>
  <c r="L14" i="7"/>
  <c r="R14" i="7"/>
  <c r="V14" i="7"/>
  <c r="P14" i="7"/>
  <c r="S14" i="7"/>
  <c r="T14" i="7"/>
  <c r="Q18" i="7"/>
  <c r="V18" i="7"/>
  <c r="T22" i="7"/>
  <c r="Q30" i="7"/>
  <c r="U30" i="7"/>
  <c r="R30" i="7"/>
  <c r="V30" i="7"/>
  <c r="T30" i="7"/>
  <c r="L30" i="7"/>
  <c r="S30" i="7"/>
  <c r="P30" i="7"/>
  <c r="P43" i="7"/>
  <c r="L44" i="5" s="1"/>
  <c r="P29" i="7"/>
  <c r="T29" i="7"/>
  <c r="Q29" i="7"/>
  <c r="U29" i="7"/>
  <c r="S29" i="7"/>
  <c r="R29" i="7"/>
  <c r="V29" i="7"/>
  <c r="L29" i="7"/>
  <c r="P42" i="7"/>
  <c r="L43" i="5" s="1"/>
  <c r="T42" i="7"/>
  <c r="Q42" i="7"/>
  <c r="U42" i="7"/>
  <c r="R42" i="7"/>
  <c r="V42" i="7"/>
  <c r="S42" i="7"/>
  <c r="L42" i="7"/>
  <c r="M43" i="5" s="1"/>
  <c r="R19" i="7"/>
  <c r="V19" i="7"/>
  <c r="L19" i="7"/>
  <c r="U19" i="7"/>
  <c r="S19" i="7"/>
  <c r="Q19" i="7"/>
  <c r="P19" i="7"/>
  <c r="T19" i="7"/>
  <c r="R23" i="7"/>
  <c r="Q23" i="7"/>
  <c r="P27" i="7"/>
  <c r="L36" i="7"/>
  <c r="M37" i="5" s="1"/>
  <c r="V36" i="7"/>
  <c r="R36" i="7"/>
  <c r="U36" i="7"/>
  <c r="Q36" i="7"/>
  <c r="T36" i="7"/>
  <c r="P36" i="7"/>
  <c r="L37" i="5" s="1"/>
  <c r="S36" i="7"/>
  <c r="S44" i="7"/>
  <c r="P17" i="7"/>
  <c r="R17" i="7"/>
  <c r="P25" i="7"/>
  <c r="U25" i="7"/>
  <c r="R25" i="7"/>
  <c r="S25" i="7"/>
  <c r="S12" i="7"/>
  <c r="V12" i="7"/>
  <c r="P12" i="7"/>
  <c r="T12" i="7"/>
  <c r="L12" i="7"/>
  <c r="Q12" i="7"/>
  <c r="U12" i="7"/>
  <c r="R12" i="7"/>
  <c r="S20" i="7"/>
  <c r="V20" i="7"/>
  <c r="S24" i="7"/>
  <c r="V24" i="7"/>
  <c r="P24" i="7"/>
  <c r="T24" i="7"/>
  <c r="L24" i="7"/>
  <c r="R24" i="7"/>
  <c r="Q24" i="7"/>
  <c r="U24" i="7"/>
  <c r="V28" i="7"/>
  <c r="P28" i="7"/>
  <c r="Q28" i="7"/>
  <c r="U28" i="7"/>
  <c r="S41" i="7"/>
  <c r="P41" i="7"/>
  <c r="L42" i="5" s="1"/>
  <c r="T41" i="7"/>
  <c r="Q41" i="7"/>
  <c r="U41" i="7"/>
  <c r="L41" i="7"/>
  <c r="M42" i="5" s="1"/>
  <c r="R41" i="7"/>
  <c r="V41" i="7"/>
  <c r="S45" i="7"/>
  <c r="U45" i="7"/>
  <c r="S40" i="7"/>
  <c r="Q40" i="7"/>
  <c r="S39" i="7"/>
  <c r="Q39" i="7"/>
  <c r="S38" i="7"/>
  <c r="U38" i="7"/>
  <c r="S37" i="7"/>
  <c r="P37" i="7"/>
  <c r="T37" i="7"/>
  <c r="Q37" i="7"/>
  <c r="U37" i="7"/>
  <c r="L37" i="7"/>
  <c r="M38" i="5" s="1"/>
  <c r="R37" i="7"/>
  <c r="V37" i="7"/>
  <c r="S11" i="7"/>
  <c r="L11" i="7"/>
  <c r="P11" i="7"/>
  <c r="T11" i="7"/>
  <c r="Q11" i="7"/>
  <c r="U11" i="7"/>
  <c r="R11" i="7"/>
  <c r="V11" i="7"/>
  <c r="L28" i="7" l="1"/>
  <c r="S28" i="7"/>
  <c r="L25" i="7"/>
  <c r="Q25" i="7"/>
  <c r="L27" i="7"/>
  <c r="L43" i="7"/>
  <c r="M44" i="5" s="1"/>
  <c r="R28" i="7"/>
  <c r="T28" i="7"/>
  <c r="V25" i="7"/>
  <c r="T25" i="7"/>
  <c r="Q44" i="7"/>
  <c r="S22" i="7"/>
  <c r="U44" i="7"/>
  <c r="L44" i="7"/>
  <c r="M45" i="5" s="1"/>
  <c r="T27" i="7"/>
  <c r="Q27" i="7"/>
  <c r="T43" i="7"/>
  <c r="R43" i="7"/>
  <c r="P22" i="7"/>
  <c r="L22" i="7"/>
  <c r="T44" i="7"/>
  <c r="V44" i="7"/>
  <c r="U27" i="7"/>
  <c r="V27" i="7"/>
  <c r="V13" i="7"/>
  <c r="S43" i="7"/>
  <c r="U43" i="7"/>
  <c r="V22" i="7"/>
  <c r="U22" i="7"/>
  <c r="P44" i="7"/>
  <c r="L45" i="5" s="1"/>
  <c r="R44" i="7"/>
  <c r="S27" i="7"/>
  <c r="R27" i="7"/>
  <c r="R13" i="7"/>
  <c r="V43" i="7"/>
  <c r="Q43" i="7"/>
  <c r="R22" i="7"/>
  <c r="Q22" i="7"/>
  <c r="O45" i="5"/>
  <c r="S16" i="7"/>
  <c r="S31" i="7"/>
  <c r="S32" i="7"/>
  <c r="V33" i="7"/>
  <c r="U21" i="7"/>
  <c r="P26" i="7"/>
  <c r="Q15" i="7"/>
  <c r="Q33" i="7"/>
  <c r="R31" i="7"/>
  <c r="R15" i="7"/>
  <c r="Q26" i="7"/>
  <c r="P21" i="7"/>
  <c r="R32" i="7"/>
  <c r="L16" i="7"/>
  <c r="S13" i="7"/>
  <c r="U13" i="7"/>
  <c r="L13" i="7"/>
  <c r="Q13" i="7"/>
  <c r="T13" i="7"/>
  <c r="P13" i="7"/>
  <c r="Q38" i="7"/>
  <c r="V40" i="7"/>
  <c r="V32" i="7"/>
  <c r="R20" i="7"/>
  <c r="U16" i="7"/>
  <c r="T16" i="7"/>
  <c r="R33" i="7"/>
  <c r="U17" i="7"/>
  <c r="Q31" i="7"/>
  <c r="U23" i="7"/>
  <c r="V26" i="7"/>
  <c r="R18" i="7"/>
  <c r="Q21" i="7"/>
  <c r="M45" i="7"/>
  <c r="M23" i="7"/>
  <c r="M21" i="7"/>
  <c r="M16" i="7"/>
  <c r="M26" i="7"/>
  <c r="M33" i="7"/>
  <c r="M20" i="7"/>
  <c r="V38" i="7"/>
  <c r="T38" i="7"/>
  <c r="R39" i="7"/>
  <c r="P39" i="7"/>
  <c r="L40" i="5" s="1"/>
  <c r="R40" i="7"/>
  <c r="T40" i="7"/>
  <c r="R45" i="7"/>
  <c r="T45" i="7"/>
  <c r="U32" i="7"/>
  <c r="T32" i="7"/>
  <c r="U20" i="7"/>
  <c r="T20" i="7"/>
  <c r="Q16" i="7"/>
  <c r="P16" i="7"/>
  <c r="L33" i="7"/>
  <c r="T33" i="7"/>
  <c r="L17" i="7"/>
  <c r="Q17" i="7"/>
  <c r="T31" i="7"/>
  <c r="L31" i="7"/>
  <c r="T23" i="7"/>
  <c r="L23" i="7"/>
  <c r="T15" i="7"/>
  <c r="L15" i="7"/>
  <c r="T26" i="7"/>
  <c r="R26" i="7"/>
  <c r="S18" i="7"/>
  <c r="P18" i="7"/>
  <c r="V21" i="7"/>
  <c r="S21" i="7"/>
  <c r="O39" i="5"/>
  <c r="L38" i="7"/>
  <c r="M39" i="5" s="1"/>
  <c r="V39" i="7"/>
  <c r="T39" i="7"/>
  <c r="L40" i="7"/>
  <c r="M41" i="5" s="1"/>
  <c r="V45" i="7"/>
  <c r="Q45" i="7"/>
  <c r="L32" i="7"/>
  <c r="L20" i="7"/>
  <c r="S33" i="7"/>
  <c r="S17" i="7"/>
  <c r="U31" i="7"/>
  <c r="S23" i="7"/>
  <c r="U15" i="7"/>
  <c r="S15" i="7"/>
  <c r="L26" i="7"/>
  <c r="T18" i="7"/>
  <c r="L21" i="7"/>
  <c r="O46" i="5"/>
  <c r="M31" i="7"/>
  <c r="M15" i="7"/>
  <c r="M39" i="7"/>
  <c r="M38" i="7"/>
  <c r="M40" i="7"/>
  <c r="M18" i="7"/>
  <c r="M17" i="7"/>
  <c r="M32" i="7"/>
  <c r="R38" i="7"/>
  <c r="U39" i="7"/>
  <c r="U40" i="7"/>
  <c r="L45" i="7"/>
  <c r="M46" i="5" s="1"/>
  <c r="Q32" i="7"/>
  <c r="Q20" i="7"/>
  <c r="V16" i="7"/>
  <c r="P33" i="7"/>
  <c r="V17" i="7"/>
  <c r="P31" i="7"/>
  <c r="P23" i="7"/>
  <c r="P15" i="7"/>
  <c r="S26" i="7"/>
  <c r="L18" i="7"/>
  <c r="R21" i="7"/>
  <c r="O44" i="5"/>
  <c r="P43" i="5"/>
  <c r="P37" i="5"/>
  <c r="P38" i="5"/>
  <c r="P42" i="5"/>
  <c r="M10" i="7"/>
  <c r="O9" i="5"/>
  <c r="P10" i="7"/>
  <c r="L9" i="5" s="1"/>
  <c r="L10" i="7"/>
  <c r="M9" i="5" s="1"/>
  <c r="V10" i="7"/>
  <c r="S10" i="7"/>
  <c r="Q10" i="7"/>
  <c r="R10" i="7"/>
  <c r="T10" i="7"/>
  <c r="A37" i="7"/>
  <c r="B37" i="7"/>
  <c r="C37" i="7"/>
  <c r="O37" i="7"/>
  <c r="N38" i="5" s="1"/>
  <c r="AK37" i="7"/>
  <c r="A38" i="7"/>
  <c r="B38" i="7"/>
  <c r="C38" i="7"/>
  <c r="O38" i="7"/>
  <c r="N39" i="5" s="1"/>
  <c r="AE38" i="7"/>
  <c r="AK38" i="7"/>
  <c r="AL38" i="7"/>
  <c r="Q39" i="5" s="1"/>
  <c r="A39" i="7"/>
  <c r="B39" i="7"/>
  <c r="C39" i="7"/>
  <c r="O39" i="7"/>
  <c r="N40" i="5" s="1"/>
  <c r="AE39" i="7"/>
  <c r="AK39" i="7"/>
  <c r="AL39" i="7" s="1"/>
  <c r="Q40" i="5" s="1"/>
  <c r="A40" i="7"/>
  <c r="B40" i="7"/>
  <c r="C40" i="7"/>
  <c r="N41" i="5"/>
  <c r="AE40" i="7"/>
  <c r="AK40" i="7"/>
  <c r="AL40" i="7"/>
  <c r="Q41" i="5" s="1"/>
  <c r="A41" i="7"/>
  <c r="B41" i="7"/>
  <c r="C41" i="7"/>
  <c r="O41" i="7"/>
  <c r="N42" i="5" s="1"/>
  <c r="AE41" i="7"/>
  <c r="X42" i="5" s="1"/>
  <c r="AK41" i="7"/>
  <c r="AL41" i="7" s="1"/>
  <c r="Q42" i="5" s="1"/>
  <c r="A42" i="7"/>
  <c r="B42" i="7"/>
  <c r="C42" i="7"/>
  <c r="O42" i="7"/>
  <c r="N43" i="5" s="1"/>
  <c r="AE42" i="7"/>
  <c r="AK42" i="7"/>
  <c r="AL42" i="7"/>
  <c r="Q43" i="5" s="1"/>
  <c r="A43" i="7"/>
  <c r="B43" i="7"/>
  <c r="C43" i="7"/>
  <c r="O43" i="7"/>
  <c r="N44" i="5" s="1"/>
  <c r="AE43" i="7"/>
  <c r="AK43" i="7"/>
  <c r="AL43" i="7"/>
  <c r="Q44" i="5" s="1"/>
  <c r="A44" i="7"/>
  <c r="B44" i="7"/>
  <c r="C44" i="7"/>
  <c r="O44" i="7"/>
  <c r="N45" i="5" s="1"/>
  <c r="AE44" i="7"/>
  <c r="AK44" i="7"/>
  <c r="AL44" i="7"/>
  <c r="Q45" i="5" s="1"/>
  <c r="A45" i="7"/>
  <c r="B45" i="7"/>
  <c r="C45" i="7"/>
  <c r="O45" i="7"/>
  <c r="N46" i="5" s="1"/>
  <c r="AE45" i="7"/>
  <c r="AK45" i="7"/>
  <c r="AL45" i="7"/>
  <c r="Q46" i="5" s="1"/>
  <c r="M47" i="5" l="1"/>
  <c r="O47" i="5"/>
  <c r="P44" i="5"/>
  <c r="P45" i="5"/>
  <c r="P41" i="5"/>
  <c r="P40" i="5"/>
  <c r="P46" i="5"/>
  <c r="P39" i="5"/>
  <c r="P47" i="5" s="1"/>
  <c r="AL37" i="7"/>
  <c r="P9" i="5"/>
  <c r="K37" i="7"/>
  <c r="K44" i="7"/>
  <c r="K41" i="7"/>
  <c r="K40" i="7"/>
  <c r="K38" i="7"/>
  <c r="K45" i="7"/>
  <c r="K43" i="7"/>
  <c r="K42" i="7"/>
  <c r="K39" i="7"/>
  <c r="AK36" i="7"/>
  <c r="AL36" i="7" s="1"/>
  <c r="AE36" i="7"/>
  <c r="O36" i="7"/>
  <c r="N37" i="5" s="1"/>
  <c r="N47" i="5" s="1"/>
  <c r="C36" i="7"/>
  <c r="B36" i="7"/>
  <c r="A36" i="7"/>
  <c r="AK11" i="7"/>
  <c r="AL11" i="7" s="1"/>
  <c r="AK12" i="7"/>
  <c r="AL12" i="7"/>
  <c r="AK13" i="7"/>
  <c r="AL13" i="7"/>
  <c r="AK14" i="7"/>
  <c r="AL14" i="7"/>
  <c r="AK15" i="7"/>
  <c r="AL15" i="7"/>
  <c r="AK16" i="7"/>
  <c r="AL16" i="7"/>
  <c r="AK17" i="7"/>
  <c r="AL17" i="7"/>
  <c r="AK18" i="7"/>
  <c r="AL18" i="7"/>
  <c r="AK19" i="7"/>
  <c r="AL19" i="7"/>
  <c r="AL20" i="7"/>
  <c r="AK21" i="7"/>
  <c r="AL21" i="7"/>
  <c r="AK22" i="7"/>
  <c r="AL22" i="7"/>
  <c r="AK23" i="7"/>
  <c r="AL23" i="7"/>
  <c r="AK24" i="7"/>
  <c r="AL24" i="7"/>
  <c r="AK25" i="7"/>
  <c r="AL25" i="7"/>
  <c r="AK26" i="7"/>
  <c r="AL26" i="7"/>
  <c r="AK27" i="7"/>
  <c r="AL27" i="7"/>
  <c r="AK28" i="7"/>
  <c r="AL28" i="7"/>
  <c r="AK29" i="7"/>
  <c r="AL29" i="7"/>
  <c r="AK30" i="7"/>
  <c r="AL30" i="7"/>
  <c r="AK31" i="7"/>
  <c r="AL31" i="7"/>
  <c r="AK32" i="7"/>
  <c r="AL32" i="7"/>
  <c r="AK33" i="7"/>
  <c r="AL33" i="7"/>
  <c r="AE11" i="7"/>
  <c r="AE12" i="7"/>
  <c r="AE13" i="7"/>
  <c r="AE14" i="7"/>
  <c r="AE15" i="7"/>
  <c r="AE16" i="7"/>
  <c r="AE17" i="7"/>
  <c r="AE18" i="7"/>
  <c r="AE19" i="7"/>
  <c r="AE20" i="7"/>
  <c r="AE21" i="7"/>
  <c r="AE22" i="7"/>
  <c r="AE23" i="7"/>
  <c r="AE24" i="7"/>
  <c r="AE25" i="7"/>
  <c r="AE26" i="7"/>
  <c r="AE27" i="7"/>
  <c r="AE28" i="7"/>
  <c r="AE29" i="7"/>
  <c r="AE30" i="7"/>
  <c r="AE31" i="7"/>
  <c r="AE32" i="7"/>
  <c r="AE33" i="7"/>
  <c r="O11" i="7"/>
  <c r="N10" i="5" s="1"/>
  <c r="O12" i="7"/>
  <c r="N11" i="5" s="1"/>
  <c r="O13" i="7"/>
  <c r="N12" i="5" s="1"/>
  <c r="O14" i="7"/>
  <c r="N13" i="5" s="1"/>
  <c r="O15" i="7"/>
  <c r="N14" i="5" s="1"/>
  <c r="O16" i="7"/>
  <c r="N15" i="5" s="1"/>
  <c r="O17" i="7"/>
  <c r="N16" i="5" s="1"/>
  <c r="O18" i="7"/>
  <c r="N17" i="5" s="1"/>
  <c r="O19" i="7"/>
  <c r="N18" i="5" s="1"/>
  <c r="O20" i="7"/>
  <c r="N19" i="5" s="1"/>
  <c r="O21" i="7"/>
  <c r="N20" i="5" s="1"/>
  <c r="O22" i="7"/>
  <c r="N21" i="5" s="1"/>
  <c r="O23" i="7"/>
  <c r="N22" i="5" s="1"/>
  <c r="O24" i="7"/>
  <c r="N23" i="5" s="1"/>
  <c r="O25" i="7"/>
  <c r="N24" i="5" s="1"/>
  <c r="O26" i="7"/>
  <c r="N25" i="5" s="1"/>
  <c r="O27" i="7"/>
  <c r="N26" i="5" s="1"/>
  <c r="O28" i="7"/>
  <c r="N27" i="5" s="1"/>
  <c r="O29" i="7"/>
  <c r="N28" i="5" s="1"/>
  <c r="O30" i="7"/>
  <c r="N29" i="5" s="1"/>
  <c r="O31" i="7"/>
  <c r="N30" i="5" s="1"/>
  <c r="O32" i="7"/>
  <c r="N31" i="5" s="1"/>
  <c r="O33" i="7"/>
  <c r="N32" i="5" s="1"/>
  <c r="M10" i="5"/>
  <c r="M11" i="5"/>
  <c r="M12" i="5"/>
  <c r="M13" i="5"/>
  <c r="M14" i="5"/>
  <c r="M15" i="5"/>
  <c r="M16" i="5"/>
  <c r="M17" i="5"/>
  <c r="M18" i="5"/>
  <c r="M19" i="5"/>
  <c r="M20" i="5"/>
  <c r="M21" i="5"/>
  <c r="M22" i="5"/>
  <c r="M23" i="5"/>
  <c r="M24" i="5"/>
  <c r="M25" i="5"/>
  <c r="M26" i="5"/>
  <c r="M27" i="5"/>
  <c r="M28" i="5"/>
  <c r="M29" i="5"/>
  <c r="M30" i="5"/>
  <c r="M31" i="5"/>
  <c r="M32" i="5"/>
  <c r="C11" i="7"/>
  <c r="C12" i="7"/>
  <c r="C13" i="7"/>
  <c r="C14" i="7"/>
  <c r="C15" i="7"/>
  <c r="C16" i="7"/>
  <c r="C17" i="7"/>
  <c r="C18" i="7"/>
  <c r="C19" i="7"/>
  <c r="C20" i="7"/>
  <c r="C21" i="7"/>
  <c r="C22" i="7"/>
  <c r="C23" i="7"/>
  <c r="C24" i="7"/>
  <c r="C25" i="7"/>
  <c r="C26" i="7"/>
  <c r="C27" i="7"/>
  <c r="C28" i="7"/>
  <c r="C29" i="7"/>
  <c r="C30" i="7"/>
  <c r="C31" i="7"/>
  <c r="C32" i="7"/>
  <c r="C33" i="7"/>
  <c r="B11" i="7"/>
  <c r="B12" i="7"/>
  <c r="B13" i="7"/>
  <c r="B14" i="7"/>
  <c r="B15" i="7"/>
  <c r="B16" i="7"/>
  <c r="B17" i="7"/>
  <c r="B18" i="7"/>
  <c r="B19" i="7"/>
  <c r="B20" i="7"/>
  <c r="B21" i="7"/>
  <c r="B22" i="7"/>
  <c r="B23" i="7"/>
  <c r="B24" i="7"/>
  <c r="B25" i="7"/>
  <c r="B26" i="7"/>
  <c r="B27" i="7"/>
  <c r="B28" i="7"/>
  <c r="B29" i="7"/>
  <c r="B30" i="7"/>
  <c r="B31" i="7"/>
  <c r="B32" i="7"/>
  <c r="B33" i="7"/>
  <c r="A11" i="7"/>
  <c r="A12" i="7"/>
  <c r="A13" i="7"/>
  <c r="A14" i="7"/>
  <c r="A15" i="7"/>
  <c r="A16" i="7"/>
  <c r="A17" i="7"/>
  <c r="A18" i="7"/>
  <c r="A19" i="7"/>
  <c r="A20" i="7"/>
  <c r="A21" i="7"/>
  <c r="A22" i="7"/>
  <c r="A23" i="7"/>
  <c r="A24" i="7"/>
  <c r="A25" i="7"/>
  <c r="A26" i="7"/>
  <c r="A27" i="7"/>
  <c r="A28" i="7"/>
  <c r="A29" i="7"/>
  <c r="A30" i="7"/>
  <c r="A31" i="7"/>
  <c r="A32" i="7"/>
  <c r="A33" i="7"/>
  <c r="M9" i="9"/>
  <c r="AA9" i="5" s="1"/>
  <c r="B9" i="9"/>
  <c r="B10" i="9"/>
  <c r="N34" i="5" l="1"/>
  <c r="M34" i="5"/>
  <c r="Q37" i="5"/>
  <c r="K40" i="5"/>
  <c r="K39" i="5"/>
  <c r="AB37" i="7"/>
  <c r="W38" i="5" s="1"/>
  <c r="K41" i="5"/>
  <c r="K42" i="5"/>
  <c r="AB42" i="7"/>
  <c r="W43" i="5" s="1"/>
  <c r="K43" i="5"/>
  <c r="AB43" i="7"/>
  <c r="W44" i="5" s="1"/>
  <c r="K44" i="5"/>
  <c r="AB41" i="7"/>
  <c r="W42" i="5" s="1"/>
  <c r="AB45" i="7"/>
  <c r="W46" i="5" s="1"/>
  <c r="K46" i="5"/>
  <c r="AB44" i="7"/>
  <c r="W45" i="5" s="1"/>
  <c r="K45" i="5"/>
  <c r="AB39" i="7"/>
  <c r="W40" i="5" s="1"/>
  <c r="AB38" i="7"/>
  <c r="W39" i="5" s="1"/>
  <c r="AB40" i="7"/>
  <c r="W41" i="5" s="1"/>
  <c r="C3" i="9"/>
  <c r="C4" i="5"/>
  <c r="E35" i="8"/>
  <c r="E4" i="8"/>
  <c r="C3" i="7"/>
  <c r="M41" i="9"/>
  <c r="AA43" i="5" s="1"/>
  <c r="F45" i="9"/>
  <c r="G45" i="9"/>
  <c r="H45" i="9"/>
  <c r="I45" i="9"/>
  <c r="J45" i="9"/>
  <c r="L45" i="9"/>
  <c r="E45" i="9"/>
  <c r="M36" i="9"/>
  <c r="AA38" i="5" s="1"/>
  <c r="M37" i="9"/>
  <c r="AA39" i="5" s="1"/>
  <c r="M38" i="9"/>
  <c r="AA40" i="5" s="1"/>
  <c r="M39" i="9"/>
  <c r="AA41" i="5" s="1"/>
  <c r="M40" i="9"/>
  <c r="AA42" i="5" s="1"/>
  <c r="M42" i="9"/>
  <c r="AA44" i="5" s="1"/>
  <c r="M43" i="9"/>
  <c r="AA45" i="5" s="1"/>
  <c r="M44" i="9"/>
  <c r="AA46" i="5" s="1"/>
  <c r="M35" i="9"/>
  <c r="AA37" i="5" s="1"/>
  <c r="M10" i="9"/>
  <c r="AA10" i="5" s="1"/>
  <c r="M11" i="9"/>
  <c r="AA11" i="5" s="1"/>
  <c r="M12" i="9"/>
  <c r="AA12" i="5" s="1"/>
  <c r="M13" i="9"/>
  <c r="AA13" i="5" s="1"/>
  <c r="M14" i="9"/>
  <c r="AA14" i="5" s="1"/>
  <c r="M15" i="9"/>
  <c r="AA15" i="5" s="1"/>
  <c r="M16" i="9"/>
  <c r="AA16" i="5" s="1"/>
  <c r="M17" i="9"/>
  <c r="AA17" i="5" s="1"/>
  <c r="M18" i="9"/>
  <c r="AA18" i="5" s="1"/>
  <c r="M19" i="9"/>
  <c r="AA19" i="5" s="1"/>
  <c r="M20" i="9"/>
  <c r="AA20" i="5" s="1"/>
  <c r="M21" i="9"/>
  <c r="AA21" i="5" s="1"/>
  <c r="M22" i="9"/>
  <c r="AA22" i="5" s="1"/>
  <c r="M23" i="9"/>
  <c r="AA23" i="5" s="1"/>
  <c r="M24" i="9"/>
  <c r="AA24" i="5" s="1"/>
  <c r="M25" i="9"/>
  <c r="AA25" i="5" s="1"/>
  <c r="M26" i="9"/>
  <c r="AA26" i="5" s="1"/>
  <c r="M27" i="9"/>
  <c r="AA27" i="5" s="1"/>
  <c r="M28" i="9"/>
  <c r="AA28" i="5" s="1"/>
  <c r="M29" i="9"/>
  <c r="AA29" i="5" s="1"/>
  <c r="M30" i="9"/>
  <c r="AA30" i="5" s="1"/>
  <c r="M31" i="9"/>
  <c r="AA31" i="5" s="1"/>
  <c r="M32" i="9"/>
  <c r="AA32" i="5" s="1"/>
  <c r="M33" i="9"/>
  <c r="AA33" i="5" s="1"/>
  <c r="AD33" i="5" s="1"/>
  <c r="AE33" i="5" s="1"/>
  <c r="C36" i="9"/>
  <c r="C37" i="9"/>
  <c r="C38" i="9"/>
  <c r="C39" i="9"/>
  <c r="C40" i="9"/>
  <c r="C41" i="9"/>
  <c r="C42" i="9"/>
  <c r="C43" i="9"/>
  <c r="C44" i="9"/>
  <c r="C10" i="9"/>
  <c r="C11" i="9"/>
  <c r="C12" i="9"/>
  <c r="C13" i="9"/>
  <c r="C14" i="9"/>
  <c r="C15" i="9"/>
  <c r="C16" i="9"/>
  <c r="C17" i="9"/>
  <c r="C18" i="9"/>
  <c r="C19" i="9"/>
  <c r="C20" i="9"/>
  <c r="C21" i="9"/>
  <c r="C22" i="9"/>
  <c r="C23" i="9"/>
  <c r="C24" i="9"/>
  <c r="C25" i="9"/>
  <c r="C26" i="9"/>
  <c r="C27" i="9"/>
  <c r="C28" i="9"/>
  <c r="C29" i="9"/>
  <c r="C30" i="9"/>
  <c r="C31" i="9"/>
  <c r="C32" i="9"/>
  <c r="C33" i="9"/>
  <c r="C9" i="9"/>
  <c r="C35" i="9"/>
  <c r="B36" i="9"/>
  <c r="B37" i="9"/>
  <c r="B38" i="9"/>
  <c r="B39" i="9"/>
  <c r="B40" i="9"/>
  <c r="B41" i="9"/>
  <c r="B42" i="9"/>
  <c r="B43" i="9"/>
  <c r="B44" i="9"/>
  <c r="B35" i="9"/>
  <c r="B11" i="9"/>
  <c r="B12" i="9"/>
  <c r="B13" i="9"/>
  <c r="B14" i="9"/>
  <c r="B15" i="9"/>
  <c r="B16" i="9"/>
  <c r="B17" i="9"/>
  <c r="B18" i="9"/>
  <c r="B19" i="9"/>
  <c r="B20" i="9"/>
  <c r="B21" i="9"/>
  <c r="B22" i="9"/>
  <c r="B23" i="9"/>
  <c r="B24" i="9"/>
  <c r="B25" i="9"/>
  <c r="B26" i="9"/>
  <c r="B27" i="9"/>
  <c r="B28" i="9"/>
  <c r="B29" i="9"/>
  <c r="B30" i="9"/>
  <c r="B31" i="9"/>
  <c r="B32" i="9"/>
  <c r="B33" i="9"/>
  <c r="A33" i="9"/>
  <c r="A44" i="9"/>
  <c r="A43" i="9"/>
  <c r="A42" i="9"/>
  <c r="A41" i="9"/>
  <c r="A40" i="9"/>
  <c r="A39" i="9"/>
  <c r="A38" i="9"/>
  <c r="A37" i="9"/>
  <c r="A36" i="9"/>
  <c r="A35" i="9"/>
  <c r="A10" i="9"/>
  <c r="A11" i="9"/>
  <c r="A12" i="9"/>
  <c r="A13" i="9"/>
  <c r="A14" i="9"/>
  <c r="A15" i="9"/>
  <c r="A16" i="9"/>
  <c r="A17" i="9"/>
  <c r="A18" i="9"/>
  <c r="A19" i="9"/>
  <c r="A20" i="9"/>
  <c r="A21" i="9"/>
  <c r="A22" i="9"/>
  <c r="A23" i="9"/>
  <c r="A24" i="9"/>
  <c r="A25" i="9"/>
  <c r="A26" i="9"/>
  <c r="A27" i="9"/>
  <c r="A28" i="9"/>
  <c r="A29" i="9"/>
  <c r="A30" i="9"/>
  <c r="A31" i="9"/>
  <c r="A32" i="9"/>
  <c r="A10" i="7"/>
  <c r="A9" i="5"/>
  <c r="A9" i="9"/>
  <c r="C27" i="4" l="1"/>
  <c r="C37" i="4"/>
  <c r="C25" i="4"/>
  <c r="E25" i="4" s="1"/>
  <c r="C35" i="4"/>
  <c r="B9" i="4"/>
  <c r="B8" i="4"/>
  <c r="AA34" i="5"/>
  <c r="AA47" i="5"/>
  <c r="AM37" i="7"/>
  <c r="AC38" i="5" s="1"/>
  <c r="C15" i="4"/>
  <c r="AC41" i="5"/>
  <c r="AC40" i="5"/>
  <c r="AD42" i="5"/>
  <c r="V4" i="5"/>
  <c r="K29" i="7"/>
  <c r="K24" i="7"/>
  <c r="K17" i="7"/>
  <c r="K33" i="7"/>
  <c r="K31" i="7"/>
  <c r="K26" i="7"/>
  <c r="K13" i="7"/>
  <c r="K19" i="7"/>
  <c r="K36" i="7"/>
  <c r="K12" i="7"/>
  <c r="K28" i="7"/>
  <c r="K15" i="7"/>
  <c r="K21" i="7"/>
  <c r="K14" i="7"/>
  <c r="K30" i="7"/>
  <c r="K20" i="7"/>
  <c r="K22" i="7"/>
  <c r="K16" i="7"/>
  <c r="K32" i="7"/>
  <c r="K23" i="7"/>
  <c r="K25" i="7"/>
  <c r="K11" i="7"/>
  <c r="K18" i="7"/>
  <c r="K27" i="7"/>
  <c r="M45" i="9"/>
  <c r="AB20" i="7" l="1"/>
  <c r="W19" i="5" s="1"/>
  <c r="AB25" i="7"/>
  <c r="W24" i="5" s="1"/>
  <c r="AB22" i="7"/>
  <c r="W21" i="5" s="1"/>
  <c r="AB21" i="7"/>
  <c r="W20" i="5" s="1"/>
  <c r="AB31" i="7"/>
  <c r="W30" i="5" s="1"/>
  <c r="AB29" i="7"/>
  <c r="W28" i="5" s="1"/>
  <c r="AB27" i="7"/>
  <c r="W26" i="5" s="1"/>
  <c r="AB23" i="7"/>
  <c r="W22" i="5" s="1"/>
  <c r="AB15" i="7"/>
  <c r="W14" i="5" s="1"/>
  <c r="AB19" i="7"/>
  <c r="W18" i="5" s="1"/>
  <c r="AB33" i="7"/>
  <c r="W32" i="5" s="1"/>
  <c r="AB18" i="7"/>
  <c r="W17" i="5" s="1"/>
  <c r="AB32" i="7"/>
  <c r="W31" i="5" s="1"/>
  <c r="AB30" i="7"/>
  <c r="W29" i="5" s="1"/>
  <c r="AB28" i="7"/>
  <c r="W27" i="5" s="1"/>
  <c r="AB13" i="7"/>
  <c r="W12" i="5" s="1"/>
  <c r="AB17" i="7"/>
  <c r="W16" i="5" s="1"/>
  <c r="AB16" i="7"/>
  <c r="W15" i="5" s="1"/>
  <c r="AB14" i="7"/>
  <c r="W13" i="5" s="1"/>
  <c r="AB12" i="7"/>
  <c r="W11" i="5" s="1"/>
  <c r="AB26" i="7"/>
  <c r="W25" i="5" s="1"/>
  <c r="AB24" i="7"/>
  <c r="W23" i="5" s="1"/>
  <c r="AB11" i="7"/>
  <c r="W10" i="5" s="1"/>
  <c r="AB36" i="7"/>
  <c r="W37" i="5" s="1"/>
  <c r="W47" i="5" s="1"/>
  <c r="K37" i="5"/>
  <c r="V43" i="6"/>
  <c r="V36" i="6"/>
  <c r="V37" i="6"/>
  <c r="V38" i="6"/>
  <c r="V39" i="6"/>
  <c r="R42" i="5" s="1"/>
  <c r="AE42" i="5" s="1"/>
  <c r="V40" i="6"/>
  <c r="V41" i="6"/>
  <c r="V42" i="6"/>
  <c r="V35" i="6"/>
  <c r="V34" i="6"/>
  <c r="AM36" i="7" l="1"/>
  <c r="AC37" i="5" s="1"/>
  <c r="AM11" i="7"/>
  <c r="AC10" i="5" s="1"/>
  <c r="V32" i="6"/>
  <c r="V9" i="6"/>
  <c r="V10" i="6"/>
  <c r="V11" i="6"/>
  <c r="V12" i="6"/>
  <c r="V13" i="6"/>
  <c r="V14" i="6"/>
  <c r="V15" i="6"/>
  <c r="V16" i="6"/>
  <c r="V17" i="6"/>
  <c r="V18" i="6"/>
  <c r="V19" i="6"/>
  <c r="V20" i="6"/>
  <c r="V21" i="6"/>
  <c r="V22" i="6"/>
  <c r="V23" i="6"/>
  <c r="V24" i="6"/>
  <c r="V25" i="6"/>
  <c r="V26" i="6"/>
  <c r="V27" i="6"/>
  <c r="V28" i="6"/>
  <c r="V29" i="6"/>
  <c r="V30" i="6"/>
  <c r="V31" i="6"/>
  <c r="C60" i="8" l="1"/>
  <c r="A46" i="5"/>
  <c r="A45" i="5"/>
  <c r="A44" i="5"/>
  <c r="A43" i="5"/>
  <c r="A41" i="5"/>
  <c r="A40" i="5"/>
  <c r="A37" i="5"/>
  <c r="A39" i="5"/>
  <c r="A38" i="5"/>
  <c r="A4" i="4"/>
  <c r="B10" i="5" l="1"/>
  <c r="F10" i="5" s="1"/>
  <c r="B38" i="5"/>
  <c r="C38" i="5"/>
  <c r="V38" i="5" s="1"/>
  <c r="G38" i="5"/>
  <c r="AC39" i="5" s="1"/>
  <c r="AC47" i="5" s="1"/>
  <c r="I38" i="5"/>
  <c r="T38" i="5"/>
  <c r="U38" i="5"/>
  <c r="Y38" i="5"/>
  <c r="Z38" i="5"/>
  <c r="AB38" i="5"/>
  <c r="T39" i="5"/>
  <c r="B39" i="5"/>
  <c r="H39" i="5" s="1"/>
  <c r="C39" i="5"/>
  <c r="V39" i="5" s="1"/>
  <c r="G39" i="5"/>
  <c r="Y39" i="5"/>
  <c r="Z39" i="5"/>
  <c r="AB39" i="5"/>
  <c r="T40" i="5"/>
  <c r="B40" i="5"/>
  <c r="C40" i="5"/>
  <c r="V40" i="5" s="1"/>
  <c r="G40" i="5"/>
  <c r="Y40" i="5"/>
  <c r="Z40" i="5"/>
  <c r="AB40" i="5"/>
  <c r="T41" i="5"/>
  <c r="B41" i="5"/>
  <c r="H41" i="5" s="1"/>
  <c r="C41" i="5"/>
  <c r="V41" i="5" s="1"/>
  <c r="G41" i="5"/>
  <c r="Y41" i="5"/>
  <c r="Z41" i="5"/>
  <c r="AB41" i="5"/>
  <c r="T43" i="5"/>
  <c r="B43" i="5"/>
  <c r="C43" i="5"/>
  <c r="V43" i="5" s="1"/>
  <c r="G43" i="5"/>
  <c r="Y43" i="5"/>
  <c r="Z43" i="5"/>
  <c r="AB43" i="5"/>
  <c r="T44" i="5"/>
  <c r="B44" i="5"/>
  <c r="C44" i="5"/>
  <c r="V44" i="5" s="1"/>
  <c r="G44" i="5"/>
  <c r="Y44" i="5"/>
  <c r="Z44" i="5"/>
  <c r="AB44" i="5"/>
  <c r="B45" i="5"/>
  <c r="C45" i="5"/>
  <c r="V45" i="5" s="1"/>
  <c r="G45" i="5"/>
  <c r="T45" i="5"/>
  <c r="Y45" i="5"/>
  <c r="Z45" i="5"/>
  <c r="AB45" i="5"/>
  <c r="B46" i="5"/>
  <c r="C46" i="5"/>
  <c r="V46" i="5" s="1"/>
  <c r="G46" i="5"/>
  <c r="T46" i="5"/>
  <c r="Y46" i="5"/>
  <c r="Z46" i="5"/>
  <c r="AB46" i="5"/>
  <c r="AB37" i="5"/>
  <c r="Z37" i="5"/>
  <c r="Y37" i="5"/>
  <c r="G37" i="5"/>
  <c r="C37" i="5"/>
  <c r="V37" i="5" s="1"/>
  <c r="B37" i="5"/>
  <c r="H37" i="5" s="1"/>
  <c r="T37" i="5"/>
  <c r="A26" i="5"/>
  <c r="T26" i="5" s="1"/>
  <c r="B26" i="5"/>
  <c r="C26" i="5"/>
  <c r="V26" i="5" s="1"/>
  <c r="G26" i="5"/>
  <c r="I26" i="5"/>
  <c r="O26" i="5"/>
  <c r="P26" i="5" s="1"/>
  <c r="Y26" i="5"/>
  <c r="Z26" i="5"/>
  <c r="AB26" i="5"/>
  <c r="A27" i="5"/>
  <c r="B27" i="5"/>
  <c r="C27" i="5"/>
  <c r="V27" i="5" s="1"/>
  <c r="G27" i="5"/>
  <c r="I27" i="5"/>
  <c r="O27" i="5"/>
  <c r="P27" i="5" s="1"/>
  <c r="Y27" i="5"/>
  <c r="Z27" i="5"/>
  <c r="AB27" i="5"/>
  <c r="A28" i="5"/>
  <c r="T28" i="5" s="1"/>
  <c r="B28" i="5"/>
  <c r="C28" i="5"/>
  <c r="V28" i="5" s="1"/>
  <c r="G28" i="5"/>
  <c r="I28" i="5"/>
  <c r="O28" i="5"/>
  <c r="P28" i="5" s="1"/>
  <c r="Y28" i="5"/>
  <c r="Z28" i="5"/>
  <c r="AB28" i="5"/>
  <c r="A29" i="5"/>
  <c r="T29" i="5" s="1"/>
  <c r="B29" i="5"/>
  <c r="C29" i="5"/>
  <c r="V29" i="5" s="1"/>
  <c r="G29" i="5"/>
  <c r="I29" i="5"/>
  <c r="O29" i="5"/>
  <c r="P29" i="5" s="1"/>
  <c r="Y29" i="5"/>
  <c r="Z29" i="5"/>
  <c r="AB29" i="5"/>
  <c r="A30" i="5"/>
  <c r="T30" i="5" s="1"/>
  <c r="B30" i="5"/>
  <c r="C30" i="5"/>
  <c r="V30" i="5" s="1"/>
  <c r="G30" i="5"/>
  <c r="I30" i="5"/>
  <c r="O30" i="5"/>
  <c r="P30" i="5" s="1"/>
  <c r="Y30" i="5"/>
  <c r="Z30" i="5"/>
  <c r="AB30" i="5"/>
  <c r="A31" i="5"/>
  <c r="T31" i="5" s="1"/>
  <c r="B31" i="5"/>
  <c r="C31" i="5"/>
  <c r="V31" i="5" s="1"/>
  <c r="G31" i="5"/>
  <c r="I31" i="5"/>
  <c r="O31" i="5"/>
  <c r="P31" i="5" s="1"/>
  <c r="Y31" i="5"/>
  <c r="Z31" i="5"/>
  <c r="AB31" i="5"/>
  <c r="A32" i="5"/>
  <c r="T32" i="5" s="1"/>
  <c r="B32" i="5"/>
  <c r="C32" i="5"/>
  <c r="V32" i="5" s="1"/>
  <c r="G32" i="5"/>
  <c r="I32" i="5"/>
  <c r="O32" i="5"/>
  <c r="P32" i="5" s="1"/>
  <c r="Y32" i="5"/>
  <c r="Z32" i="5"/>
  <c r="AB32" i="5"/>
  <c r="K38" i="5"/>
  <c r="K47" i="5" s="1"/>
  <c r="L38" i="5"/>
  <c r="L47" i="5" s="1"/>
  <c r="X38" i="5"/>
  <c r="Q38" i="5"/>
  <c r="Q47" i="5" s="1"/>
  <c r="X39" i="5"/>
  <c r="X40" i="5"/>
  <c r="X41" i="5"/>
  <c r="X43" i="5"/>
  <c r="X44" i="5"/>
  <c r="X45" i="5"/>
  <c r="X46" i="5"/>
  <c r="K28" i="5"/>
  <c r="L28" i="5"/>
  <c r="X28" i="5"/>
  <c r="Q28" i="5"/>
  <c r="K29" i="5"/>
  <c r="L29" i="5"/>
  <c r="X29" i="5"/>
  <c r="Q29" i="5"/>
  <c r="K30" i="5"/>
  <c r="L30" i="5"/>
  <c r="X30" i="5"/>
  <c r="Q30" i="5"/>
  <c r="K31" i="5"/>
  <c r="L31" i="5"/>
  <c r="X31" i="5"/>
  <c r="Q31" i="5"/>
  <c r="K32" i="5"/>
  <c r="L32" i="5"/>
  <c r="X32" i="5"/>
  <c r="Q32" i="5"/>
  <c r="X37" i="5"/>
  <c r="Y47" i="5" l="1"/>
  <c r="Z47" i="5"/>
  <c r="AB47" i="5"/>
  <c r="X47" i="5"/>
  <c r="R39" i="5"/>
  <c r="R37" i="5"/>
  <c r="H46" i="5"/>
  <c r="R46" i="5"/>
  <c r="H43" i="5"/>
  <c r="R43" i="5"/>
  <c r="H40" i="5"/>
  <c r="R40" i="5"/>
  <c r="H45" i="5"/>
  <c r="R45" i="5"/>
  <c r="H44" i="5"/>
  <c r="R44" i="5"/>
  <c r="R41" i="5"/>
  <c r="H32" i="5"/>
  <c r="F32" i="5"/>
  <c r="U28" i="5"/>
  <c r="F28" i="5"/>
  <c r="E29" i="5"/>
  <c r="F29" i="5"/>
  <c r="F37" i="5"/>
  <c r="E40" i="5"/>
  <c r="F40" i="5"/>
  <c r="E38" i="5"/>
  <c r="F38" i="5"/>
  <c r="U44" i="5"/>
  <c r="F44" i="5"/>
  <c r="U30" i="5"/>
  <c r="F30" i="5"/>
  <c r="U26" i="5"/>
  <c r="F26" i="5"/>
  <c r="E41" i="5"/>
  <c r="F41" i="5"/>
  <c r="E46" i="5"/>
  <c r="F46" i="5"/>
  <c r="E39" i="5"/>
  <c r="F39" i="5"/>
  <c r="E31" i="5"/>
  <c r="F31" i="5"/>
  <c r="U27" i="5"/>
  <c r="F27" i="5"/>
  <c r="E45" i="5"/>
  <c r="F45" i="5"/>
  <c r="E43" i="5"/>
  <c r="F43" i="5"/>
  <c r="U32" i="5"/>
  <c r="T27" i="5"/>
  <c r="U40" i="5"/>
  <c r="U45" i="5"/>
  <c r="U39" i="5"/>
  <c r="I47" i="5"/>
  <c r="U46" i="5"/>
  <c r="U41" i="5"/>
  <c r="E44" i="5"/>
  <c r="H30" i="5"/>
  <c r="H31" i="5"/>
  <c r="AD37" i="5"/>
  <c r="AD45" i="5"/>
  <c r="AD44" i="5"/>
  <c r="U43" i="5"/>
  <c r="H26" i="5"/>
  <c r="E37" i="5"/>
  <c r="AD38" i="5"/>
  <c r="H38" i="5"/>
  <c r="AD43" i="5"/>
  <c r="AD39" i="5"/>
  <c r="AE39" i="5" s="1"/>
  <c r="AD46" i="5"/>
  <c r="R38" i="5"/>
  <c r="R31" i="5"/>
  <c r="E30" i="5"/>
  <c r="E26" i="5"/>
  <c r="R30" i="5"/>
  <c r="H28" i="5"/>
  <c r="H27" i="5"/>
  <c r="U31" i="5"/>
  <c r="E27" i="5"/>
  <c r="AD29" i="5"/>
  <c r="AD32" i="5"/>
  <c r="AD28" i="5"/>
  <c r="AD31" i="5"/>
  <c r="H29" i="5"/>
  <c r="U29" i="5"/>
  <c r="U37" i="5"/>
  <c r="AD30" i="5"/>
  <c r="R32" i="5"/>
  <c r="E32" i="5"/>
  <c r="R28" i="5"/>
  <c r="E28" i="5"/>
  <c r="R29" i="5"/>
  <c r="F31" i="8"/>
  <c r="R47" i="5" l="1"/>
  <c r="AE43" i="5"/>
  <c r="AE46" i="5"/>
  <c r="AE45" i="5"/>
  <c r="AE32" i="5"/>
  <c r="AE37" i="5"/>
  <c r="AE44" i="5"/>
  <c r="AD40" i="5"/>
  <c r="AE40" i="5" s="1"/>
  <c r="AE38" i="5"/>
  <c r="AE28" i="5"/>
  <c r="AE30" i="5"/>
  <c r="AE29" i="5"/>
  <c r="AE31" i="5"/>
  <c r="AE10" i="7"/>
  <c r="K10" i="7"/>
  <c r="AB10" i="7" s="1"/>
  <c r="K9" i="5" l="1"/>
  <c r="AD41" i="5"/>
  <c r="AD47" i="5" s="1"/>
  <c r="X9" i="5"/>
  <c r="X11" i="5"/>
  <c r="AE41" i="5" l="1"/>
  <c r="AE47" i="5" s="1"/>
  <c r="W9" i="5"/>
  <c r="Y15" i="5"/>
  <c r="W34" i="5" l="1"/>
  <c r="G11" i="5"/>
  <c r="G10" i="5"/>
  <c r="C13" i="4" l="1"/>
  <c r="O22" i="5" l="1"/>
  <c r="P22" i="5" s="1"/>
  <c r="G12" i="5" l="1"/>
  <c r="G22" i="5"/>
  <c r="B58" i="4" l="1"/>
  <c r="B35" i="4"/>
  <c r="C17" i="4"/>
  <c r="AB25" i="5"/>
  <c r="Z25" i="5"/>
  <c r="Y25" i="5"/>
  <c r="O25" i="5"/>
  <c r="P25" i="5" s="1"/>
  <c r="I25" i="5"/>
  <c r="G25" i="5"/>
  <c r="C25" i="5"/>
  <c r="V25" i="5" s="1"/>
  <c r="B25" i="5"/>
  <c r="F25" i="5" s="1"/>
  <c r="A25" i="5"/>
  <c r="T25" i="5" s="1"/>
  <c r="AB24" i="5"/>
  <c r="Z24" i="5"/>
  <c r="Y24" i="5"/>
  <c r="O24" i="5"/>
  <c r="P24" i="5" s="1"/>
  <c r="I24" i="5"/>
  <c r="G24" i="5"/>
  <c r="C24" i="5"/>
  <c r="V24" i="5" s="1"/>
  <c r="B24" i="5"/>
  <c r="A24" i="5"/>
  <c r="T24" i="5" s="1"/>
  <c r="AB23" i="5"/>
  <c r="Z23" i="5"/>
  <c r="Y23" i="5"/>
  <c r="O23" i="5"/>
  <c r="P23" i="5" s="1"/>
  <c r="I23" i="5"/>
  <c r="G23" i="5"/>
  <c r="C23" i="5"/>
  <c r="V23" i="5" s="1"/>
  <c r="B23" i="5"/>
  <c r="A23" i="5"/>
  <c r="AB22" i="5"/>
  <c r="Z22" i="5"/>
  <c r="Y22" i="5"/>
  <c r="I22" i="5"/>
  <c r="C22" i="5"/>
  <c r="V22" i="5" s="1"/>
  <c r="B22" i="5"/>
  <c r="F22" i="5" s="1"/>
  <c r="A22" i="5"/>
  <c r="T22" i="5" s="1"/>
  <c r="AB21" i="5"/>
  <c r="Z21" i="5"/>
  <c r="Y21" i="5"/>
  <c r="O21" i="5"/>
  <c r="P21" i="5" s="1"/>
  <c r="I21" i="5"/>
  <c r="G21" i="5"/>
  <c r="C21" i="5"/>
  <c r="V21" i="5" s="1"/>
  <c r="B21" i="5"/>
  <c r="A21" i="5"/>
  <c r="T21" i="5" s="1"/>
  <c r="AB20" i="5"/>
  <c r="Z20" i="5"/>
  <c r="Y20" i="5"/>
  <c r="O20" i="5"/>
  <c r="P20" i="5" s="1"/>
  <c r="I20" i="5"/>
  <c r="G20" i="5"/>
  <c r="C20" i="5"/>
  <c r="V20" i="5" s="1"/>
  <c r="B20" i="5"/>
  <c r="A20" i="5"/>
  <c r="AB19" i="5"/>
  <c r="Z19" i="5"/>
  <c r="Y19" i="5"/>
  <c r="O19" i="5"/>
  <c r="P19" i="5" s="1"/>
  <c r="I19" i="5"/>
  <c r="G19" i="5"/>
  <c r="C19" i="5"/>
  <c r="V19" i="5" s="1"/>
  <c r="B19" i="5"/>
  <c r="A19" i="5"/>
  <c r="T19" i="5" s="1"/>
  <c r="AB18" i="5"/>
  <c r="Z18" i="5"/>
  <c r="Y18" i="5"/>
  <c r="O18" i="5"/>
  <c r="P18" i="5" s="1"/>
  <c r="I18" i="5"/>
  <c r="G18" i="5"/>
  <c r="C18" i="5"/>
  <c r="V18" i="5" s="1"/>
  <c r="B18" i="5"/>
  <c r="A18" i="5"/>
  <c r="T18" i="5" s="1"/>
  <c r="AB17" i="5"/>
  <c r="Z17" i="5"/>
  <c r="Y17" i="5"/>
  <c r="O17" i="5"/>
  <c r="P17" i="5" s="1"/>
  <c r="I17" i="5"/>
  <c r="G17" i="5"/>
  <c r="C17" i="5"/>
  <c r="V17" i="5" s="1"/>
  <c r="B17" i="5"/>
  <c r="A17" i="5"/>
  <c r="AB16" i="5"/>
  <c r="Z16" i="5"/>
  <c r="Y16" i="5"/>
  <c r="O16" i="5"/>
  <c r="P16" i="5" s="1"/>
  <c r="I16" i="5"/>
  <c r="G16" i="5"/>
  <c r="C16" i="5"/>
  <c r="V16" i="5" s="1"/>
  <c r="B16" i="5"/>
  <c r="A16" i="5"/>
  <c r="T16" i="5" s="1"/>
  <c r="AB15" i="5"/>
  <c r="Z15" i="5"/>
  <c r="O15" i="5"/>
  <c r="P15" i="5" s="1"/>
  <c r="I15" i="5"/>
  <c r="G15" i="5"/>
  <c r="C15" i="5"/>
  <c r="V15" i="5" s="1"/>
  <c r="B15" i="5"/>
  <c r="A15" i="5"/>
  <c r="T15" i="5" s="1"/>
  <c r="AB14" i="5"/>
  <c r="Z14" i="5"/>
  <c r="Y14" i="5"/>
  <c r="O14" i="5"/>
  <c r="P14" i="5" s="1"/>
  <c r="I14" i="5"/>
  <c r="G14" i="5"/>
  <c r="C14" i="5"/>
  <c r="V14" i="5" s="1"/>
  <c r="B14" i="5"/>
  <c r="A14" i="5"/>
  <c r="T14" i="5" s="1"/>
  <c r="AB13" i="5"/>
  <c r="Z13" i="5"/>
  <c r="Y13" i="5"/>
  <c r="O13" i="5"/>
  <c r="P13" i="5" s="1"/>
  <c r="I13" i="5"/>
  <c r="G13" i="5"/>
  <c r="C13" i="5"/>
  <c r="V13" i="5" s="1"/>
  <c r="B13" i="5"/>
  <c r="A13" i="5"/>
  <c r="T13" i="5" s="1"/>
  <c r="AB12" i="5"/>
  <c r="Z12" i="5"/>
  <c r="Y12" i="5"/>
  <c r="O12" i="5"/>
  <c r="P12" i="5" s="1"/>
  <c r="I12" i="5"/>
  <c r="C12" i="5"/>
  <c r="V12" i="5" s="1"/>
  <c r="B12" i="5"/>
  <c r="A12" i="5"/>
  <c r="AB11" i="5"/>
  <c r="Z11" i="5"/>
  <c r="Y11" i="5"/>
  <c r="O11" i="5"/>
  <c r="P11" i="5" s="1"/>
  <c r="I11" i="5"/>
  <c r="C11" i="5"/>
  <c r="V11" i="5" s="1"/>
  <c r="B11" i="5"/>
  <c r="F11" i="5" s="1"/>
  <c r="A11" i="5"/>
  <c r="T11" i="5" s="1"/>
  <c r="AB10" i="5"/>
  <c r="Z10" i="5"/>
  <c r="Z34" i="5" s="1"/>
  <c r="Y10" i="5"/>
  <c r="O10" i="5"/>
  <c r="I10" i="5"/>
  <c r="C10" i="5"/>
  <c r="V10" i="5" s="1"/>
  <c r="H10" i="5"/>
  <c r="A10" i="5"/>
  <c r="H6" i="4" s="1"/>
  <c r="AB9" i="5"/>
  <c r="C9" i="5"/>
  <c r="B9" i="5"/>
  <c r="B5" i="5"/>
  <c r="Q27" i="5"/>
  <c r="X27" i="5"/>
  <c r="L27" i="5"/>
  <c r="K27" i="5"/>
  <c r="Q26" i="5"/>
  <c r="X26" i="5"/>
  <c r="L26" i="5"/>
  <c r="K26" i="5"/>
  <c r="Q25" i="5"/>
  <c r="X25" i="5"/>
  <c r="L25" i="5"/>
  <c r="K25" i="5"/>
  <c r="X24" i="5"/>
  <c r="L24" i="5"/>
  <c r="K24" i="5"/>
  <c r="Q23" i="5"/>
  <c r="X23" i="5"/>
  <c r="L23" i="5"/>
  <c r="K23" i="5"/>
  <c r="X22" i="5"/>
  <c r="L22" i="5"/>
  <c r="K22" i="5"/>
  <c r="Q21" i="5"/>
  <c r="X21" i="5"/>
  <c r="L21" i="5"/>
  <c r="K21" i="5"/>
  <c r="X20" i="5"/>
  <c r="L20" i="5"/>
  <c r="K20" i="5"/>
  <c r="X19" i="5"/>
  <c r="L19" i="5"/>
  <c r="K19" i="5"/>
  <c r="X18" i="5"/>
  <c r="L18" i="5"/>
  <c r="K18" i="5"/>
  <c r="X17" i="5"/>
  <c r="L17" i="5"/>
  <c r="K17" i="5"/>
  <c r="X16" i="5"/>
  <c r="L16" i="5"/>
  <c r="K16" i="5"/>
  <c r="X15" i="5"/>
  <c r="L15" i="5"/>
  <c r="K15" i="5"/>
  <c r="X14" i="5"/>
  <c r="L14" i="5"/>
  <c r="K14" i="5"/>
  <c r="X13" i="5"/>
  <c r="L13" i="5"/>
  <c r="K13" i="5"/>
  <c r="X12" i="5"/>
  <c r="L12" i="5"/>
  <c r="K12" i="5"/>
  <c r="L11" i="5"/>
  <c r="K11" i="5"/>
  <c r="X10" i="5"/>
  <c r="L10" i="5"/>
  <c r="K10" i="5"/>
  <c r="AK10" i="7"/>
  <c r="D35" i="4"/>
  <c r="C10" i="7"/>
  <c r="B10" i="7"/>
  <c r="G27" i="4" l="1"/>
  <c r="G43" i="4"/>
  <c r="G13" i="4"/>
  <c r="G23" i="4"/>
  <c r="G41" i="4"/>
  <c r="G21" i="4"/>
  <c r="D21" i="4" s="1"/>
  <c r="G39" i="4"/>
  <c r="G37" i="4"/>
  <c r="G35" i="4"/>
  <c r="G17" i="4"/>
  <c r="G19" i="4"/>
  <c r="G15" i="4"/>
  <c r="G33" i="4"/>
  <c r="AB34" i="5"/>
  <c r="X34" i="5"/>
  <c r="Y34" i="5"/>
  <c r="B41" i="8"/>
  <c r="C41" i="8"/>
  <c r="V9" i="5"/>
  <c r="L34" i="5"/>
  <c r="I34" i="5"/>
  <c r="P10" i="5"/>
  <c r="P34" i="5" s="1"/>
  <c r="O34" i="5"/>
  <c r="K34" i="5"/>
  <c r="E9" i="5"/>
  <c r="H7" i="4" s="1"/>
  <c r="F9" i="5"/>
  <c r="H9" i="5"/>
  <c r="T17" i="5"/>
  <c r="T23" i="5"/>
  <c r="U17" i="5"/>
  <c r="F17" i="5"/>
  <c r="U19" i="5"/>
  <c r="F19" i="5"/>
  <c r="U13" i="5"/>
  <c r="F13" i="5"/>
  <c r="U15" i="5"/>
  <c r="F15" i="5"/>
  <c r="U23" i="5"/>
  <c r="F23" i="5"/>
  <c r="U12" i="5"/>
  <c r="F12" i="5"/>
  <c r="U21" i="5"/>
  <c r="F21" i="5"/>
  <c r="U16" i="5"/>
  <c r="F16" i="5"/>
  <c r="U18" i="5"/>
  <c r="F18" i="5"/>
  <c r="U20" i="5"/>
  <c r="F20" i="5"/>
  <c r="U24" i="5"/>
  <c r="F24" i="5"/>
  <c r="U14" i="5"/>
  <c r="F14" i="5"/>
  <c r="T20" i="5"/>
  <c r="C19" i="4"/>
  <c r="R26" i="5"/>
  <c r="R27" i="5"/>
  <c r="T12" i="5"/>
  <c r="T10" i="5"/>
  <c r="B7" i="4"/>
  <c r="G59" i="4" s="1"/>
  <c r="B6" i="4"/>
  <c r="G58" i="4" s="1"/>
  <c r="T9" i="5"/>
  <c r="U5" i="5"/>
  <c r="E36" i="8"/>
  <c r="AD21" i="5"/>
  <c r="Q15" i="5"/>
  <c r="R15" i="5" s="1"/>
  <c r="AD15" i="5"/>
  <c r="AD26" i="5"/>
  <c r="AD16" i="5"/>
  <c r="AD27" i="5"/>
  <c r="U9" i="5"/>
  <c r="U22" i="5"/>
  <c r="H22" i="5"/>
  <c r="AD10" i="5"/>
  <c r="Q22" i="5"/>
  <c r="AD11" i="5"/>
  <c r="AD18" i="5"/>
  <c r="Q20" i="5"/>
  <c r="AD20" i="5"/>
  <c r="Q19" i="5"/>
  <c r="R19" i="5" s="1"/>
  <c r="AD19" i="5"/>
  <c r="Q18" i="5"/>
  <c r="Q14" i="5"/>
  <c r="AD14" i="5"/>
  <c r="Q24" i="5"/>
  <c r="R24" i="5" s="1"/>
  <c r="AD24" i="5"/>
  <c r="Q17" i="5"/>
  <c r="AD17" i="5"/>
  <c r="Q16" i="5"/>
  <c r="Q13" i="5"/>
  <c r="Q12" i="5"/>
  <c r="R12" i="5" s="1"/>
  <c r="AD23" i="5"/>
  <c r="E12" i="5"/>
  <c r="H12" i="5"/>
  <c r="AD25" i="5"/>
  <c r="E13" i="5"/>
  <c r="H13" i="5"/>
  <c r="E14" i="5"/>
  <c r="H14" i="5"/>
  <c r="E15" i="5"/>
  <c r="H15" i="5"/>
  <c r="E16" i="5"/>
  <c r="H16" i="5"/>
  <c r="E17" i="5"/>
  <c r="H17" i="5"/>
  <c r="E18" i="5"/>
  <c r="H18" i="5"/>
  <c r="E19" i="5"/>
  <c r="H19" i="5"/>
  <c r="E20" i="5"/>
  <c r="H20" i="5"/>
  <c r="R21" i="5"/>
  <c r="R23" i="5"/>
  <c r="E21" i="5"/>
  <c r="H21" i="5"/>
  <c r="E22" i="5"/>
  <c r="E23" i="5"/>
  <c r="H23" i="5"/>
  <c r="E24" i="5"/>
  <c r="H24" i="5"/>
  <c r="E25" i="5"/>
  <c r="H25" i="5"/>
  <c r="R25" i="5"/>
  <c r="U25" i="5"/>
  <c r="U10" i="5"/>
  <c r="E10" i="5"/>
  <c r="E11" i="5"/>
  <c r="H11" i="5"/>
  <c r="U11" i="5"/>
  <c r="AL10" i="7"/>
  <c r="AM10" i="7" s="1"/>
  <c r="G25" i="4" s="1"/>
  <c r="AC9" i="5" l="1"/>
  <c r="AC34" i="5" s="1"/>
  <c r="B45" i="4"/>
  <c r="G45" i="4" s="1"/>
  <c r="AE25" i="5"/>
  <c r="Q9" i="5"/>
  <c r="I29" i="4"/>
  <c r="AE21" i="5"/>
  <c r="AE27" i="5"/>
  <c r="AE26" i="5"/>
  <c r="AE19" i="5"/>
  <c r="AE15" i="5"/>
  <c r="AE24" i="5"/>
  <c r="AE23" i="5"/>
  <c r="AD22" i="5"/>
  <c r="R22" i="5"/>
  <c r="AD12" i="5"/>
  <c r="AE12" i="5" s="1"/>
  <c r="R20" i="5"/>
  <c r="AE20" i="5" s="1"/>
  <c r="R14" i="5"/>
  <c r="AE14" i="5" s="1"/>
  <c r="R18" i="5"/>
  <c r="AE18" i="5" s="1"/>
  <c r="R16" i="5"/>
  <c r="AE16" i="5" s="1"/>
  <c r="Q10" i="5"/>
  <c r="R10" i="5" s="1"/>
  <c r="AE10" i="5" s="1"/>
  <c r="Q11" i="5"/>
  <c r="R11" i="5" s="1"/>
  <c r="AE11" i="5" s="1"/>
  <c r="R13" i="5"/>
  <c r="R17" i="5"/>
  <c r="AE17" i="5" s="1"/>
  <c r="AD13" i="5"/>
  <c r="C21" i="4"/>
  <c r="R9" i="5" l="1"/>
  <c r="R34" i="5" s="1"/>
  <c r="Q34" i="5"/>
  <c r="AE22" i="5"/>
  <c r="AE13" i="5"/>
  <c r="D25" i="4"/>
  <c r="A25" i="4"/>
  <c r="AD9" i="5" l="1"/>
  <c r="A45" i="4"/>
  <c r="AD34" i="5" l="1"/>
  <c r="I47" i="4"/>
  <c r="AE9" i="5"/>
  <c r="I49" i="4" s="1"/>
  <c r="AE3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Requilme - GSM SG</author>
  </authors>
  <commentList>
    <comment ref="C4" authorId="0" shapeId="0" xr:uid="{CEC33AC2-10BE-42E7-AC67-17C68CA473F5}">
      <text>
        <r>
          <rPr>
            <sz val="9"/>
            <color indexed="81"/>
            <rFont val="Tahoma"/>
            <family val="2"/>
          </rPr>
          <t xml:space="preserve">Month format: july2020; 01jul2020; jul2020
</t>
        </r>
      </text>
    </comment>
  </commentList>
</comments>
</file>

<file path=xl/sharedStrings.xml><?xml version="1.0" encoding="utf-8"?>
<sst xmlns="http://schemas.openxmlformats.org/spreadsheetml/2006/main" count="241" uniqueCount="180">
  <si>
    <t>MONTHLY  PERSONNEL  ACCOUNT</t>
  </si>
  <si>
    <t>NAME:</t>
  </si>
  <si>
    <t>PB No</t>
  </si>
  <si>
    <t>RANK:</t>
  </si>
  <si>
    <t xml:space="preserve">Period : </t>
  </si>
  <si>
    <t>WAGES FROM:</t>
  </si>
  <si>
    <t>EARNINGS :</t>
  </si>
  <si>
    <t>US $</t>
  </si>
  <si>
    <t>Balance B/F From</t>
  </si>
  <si>
    <t>Basic Wages</t>
  </si>
  <si>
    <t>days @</t>
  </si>
  <si>
    <t>Leave Pay</t>
  </si>
  <si>
    <t>hours @</t>
  </si>
  <si>
    <t xml:space="preserve">              </t>
  </si>
  <si>
    <t>TOTAL EARNINGS :</t>
  </si>
  <si>
    <t>DEDUCTIONS :</t>
  </si>
  <si>
    <t xml:space="preserve">                                                                                                                                                </t>
  </si>
  <si>
    <t>Home Allotment paid by</t>
  </si>
  <si>
    <t xml:space="preserve">                                                                                                                                                                                                                                                  </t>
  </si>
  <si>
    <t>Cash Advance (US$)</t>
  </si>
  <si>
    <t xml:space="preserve">                                                                                     </t>
  </si>
  <si>
    <t>Phone</t>
  </si>
  <si>
    <t>TOTAL DEDUCTIONS :</t>
  </si>
  <si>
    <t>BALANCE :</t>
  </si>
  <si>
    <t>Prepared by :</t>
  </si>
  <si>
    <t>Agreed :</t>
  </si>
  <si>
    <t>Master</t>
  </si>
  <si>
    <t xml:space="preserve">                       </t>
  </si>
  <si>
    <t>Portage  Bill</t>
  </si>
  <si>
    <t>Page 1</t>
  </si>
  <si>
    <t>Page 2</t>
  </si>
  <si>
    <t>AMOUNTS PAYABLE</t>
  </si>
  <si>
    <t>DEDUCTIONS</t>
  </si>
  <si>
    <t>No</t>
  </si>
  <si>
    <t>Name</t>
  </si>
  <si>
    <t>Rank</t>
  </si>
  <si>
    <t>Days</t>
  </si>
  <si>
    <t>Balance prev.month</t>
  </si>
  <si>
    <t>Basic</t>
  </si>
  <si>
    <t>Leave</t>
  </si>
  <si>
    <t>Trade Allowance</t>
  </si>
  <si>
    <t>Total Earnings</t>
  </si>
  <si>
    <t>Allotment</t>
  </si>
  <si>
    <t>PCA 1</t>
  </si>
  <si>
    <t>BoW</t>
  </si>
  <si>
    <t>Total Deductions</t>
  </si>
  <si>
    <t>Signature</t>
  </si>
  <si>
    <t xml:space="preserve">Totals :  </t>
  </si>
  <si>
    <t xml:space="preserve">Totals : </t>
  </si>
  <si>
    <t>Contract Wages Input</t>
  </si>
  <si>
    <t xml:space="preserve">                                                                                                              </t>
  </si>
  <si>
    <t>O/T Fixed</t>
  </si>
  <si>
    <t>Others</t>
  </si>
  <si>
    <t>Total</t>
  </si>
  <si>
    <t>Maint. Allowance</t>
  </si>
  <si>
    <t>Balance B/F from :</t>
  </si>
  <si>
    <t>PCA date :</t>
  </si>
  <si>
    <t xml:space="preserve">Master's Name : </t>
  </si>
  <si>
    <t>PCA RoE:</t>
  </si>
  <si>
    <t xml:space="preserve"> </t>
  </si>
  <si>
    <t>Earnings</t>
  </si>
  <si>
    <t>Deductions</t>
  </si>
  <si>
    <t>Sign off</t>
  </si>
  <si>
    <t>Balance</t>
  </si>
  <si>
    <t>PCA 1 - US$ @ RoE</t>
  </si>
  <si>
    <t>Y/N</t>
  </si>
  <si>
    <t>Sign off           date</t>
  </si>
  <si>
    <t>Bonus</t>
  </si>
  <si>
    <t>Months</t>
  </si>
  <si>
    <t>All other earnings</t>
  </si>
  <si>
    <t>MPO (All) - paid by</t>
  </si>
  <si>
    <t>Travel days</t>
  </si>
  <si>
    <t>Traveling days</t>
  </si>
  <si>
    <t>PCA Foreign  @</t>
  </si>
  <si>
    <t>Paid?</t>
  </si>
  <si>
    <t>MPO REQUEST</t>
  </si>
  <si>
    <t>VESSEL NAME:</t>
  </si>
  <si>
    <t>FOR THE MONTH OF:</t>
  </si>
  <si>
    <t>Position</t>
  </si>
  <si>
    <t>Name of Crew</t>
  </si>
  <si>
    <t>MPO Amount</t>
  </si>
  <si>
    <t>BANK DETAILS</t>
  </si>
  <si>
    <t xml:space="preserve"> Total</t>
  </si>
  <si>
    <t>Account Name</t>
  </si>
  <si>
    <t>Account Number</t>
  </si>
  <si>
    <t>Bank Name</t>
  </si>
  <si>
    <t>Branch</t>
  </si>
  <si>
    <t xml:space="preserve"> TOTAL</t>
  </si>
  <si>
    <t>HOME ALLOTMENT</t>
  </si>
  <si>
    <t>Allotment Amount</t>
  </si>
  <si>
    <t>Individual Total</t>
  </si>
  <si>
    <t>Remarks (if any)</t>
  </si>
  <si>
    <t>OFF-SIGNERS</t>
  </si>
  <si>
    <t>PB NO</t>
  </si>
  <si>
    <t>Balance B/F from previous month</t>
  </si>
  <si>
    <t>Officer
or
Rating</t>
  </si>
  <si>
    <t>Fixed
OT hrs</t>
  </si>
  <si>
    <t>Incentive</t>
  </si>
  <si>
    <t>Seniority</t>
  </si>
  <si>
    <t>Certification Allowance</t>
  </si>
  <si>
    <t>From</t>
  </si>
  <si>
    <t>To</t>
  </si>
  <si>
    <t>Total Days</t>
  </si>
  <si>
    <t>Fixed Overtime</t>
  </si>
  <si>
    <t>Excess Overtime Hrs</t>
  </si>
  <si>
    <t>Excess Overtime Pay</t>
  </si>
  <si>
    <t>Owners Allowance</t>
  </si>
  <si>
    <t>Certificate Allowance</t>
  </si>
  <si>
    <t>Overtime Hours</t>
  </si>
  <si>
    <t>Extra Work Allowance</t>
  </si>
  <si>
    <t>Others / HRA Bonus</t>
  </si>
  <si>
    <t>Cash Advance</t>
  </si>
  <si>
    <t>Period:</t>
  </si>
  <si>
    <t>USD</t>
  </si>
  <si>
    <t>Slop chest</t>
  </si>
  <si>
    <t>Other</t>
  </si>
  <si>
    <t>TOTAL</t>
  </si>
  <si>
    <t>Signed:</t>
  </si>
  <si>
    <t xml:space="preserve">Local SIM
Top-Up </t>
  </si>
  <si>
    <t>NSSL Call Card</t>
  </si>
  <si>
    <t>VESSEL :</t>
  </si>
  <si>
    <t>Hourly Rate</t>
  </si>
  <si>
    <t>Pension Allowance/  Provident Fund</t>
  </si>
  <si>
    <t>Vessel :</t>
  </si>
  <si>
    <r>
      <t>Kind</t>
    </r>
    <r>
      <rPr>
        <b/>
        <sz val="10"/>
        <rFont val="Arial"/>
        <family val="2"/>
      </rPr>
      <t xml:space="preserve"> (Dollar or Local Account)</t>
    </r>
  </si>
  <si>
    <r>
      <t xml:space="preserve">Kind </t>
    </r>
    <r>
      <rPr>
        <b/>
        <sz val="10"/>
        <rFont val="Arial"/>
        <family val="2"/>
      </rPr>
      <t>(Dollar or Local Account)</t>
    </r>
  </si>
  <si>
    <t>Bond Account</t>
  </si>
  <si>
    <t>O/T
Fixed</t>
  </si>
  <si>
    <t>O/T
Excess</t>
  </si>
  <si>
    <t>Sign Off Bonus</t>
  </si>
  <si>
    <t>Final Balance</t>
  </si>
  <si>
    <t>Instructions for filling the form (8.1.9):</t>
  </si>
  <si>
    <t>Month :</t>
  </si>
  <si>
    <r>
      <t xml:space="preserve">SAFETY, HEALTH, ENVIRONMENT AND QUALITY MANAGEMENT SYSTEM
</t>
    </r>
    <r>
      <rPr>
        <b/>
        <sz val="10"/>
        <color theme="1"/>
        <rFont val="Arial"/>
        <family val="2"/>
      </rPr>
      <t xml:space="preserve"> PORTAGE BILL
DATA SHEET</t>
    </r>
    <r>
      <rPr>
        <sz val="10"/>
        <color theme="1"/>
        <rFont val="Arial"/>
        <family val="2"/>
      </rPr>
      <t xml:space="preserve">
</t>
    </r>
    <r>
      <rPr>
        <i/>
        <sz val="10"/>
        <color theme="1"/>
        <rFont val="Arial"/>
        <family val="2"/>
      </rPr>
      <t>REPORTING FORMS MANUAL</t>
    </r>
  </si>
  <si>
    <r>
      <t xml:space="preserve">SAFETY, HEALTH, ENVIRONMENT AND QUALITY MANAGEMENT SYSTEM
</t>
    </r>
    <r>
      <rPr>
        <b/>
        <sz val="10"/>
        <color theme="1"/>
        <rFont val="Arial"/>
        <family val="2"/>
      </rPr>
      <t xml:space="preserve"> PORTAGE BILL
INPUT SHEET</t>
    </r>
    <r>
      <rPr>
        <sz val="10"/>
        <color theme="1"/>
        <rFont val="Arial"/>
        <family val="2"/>
      </rPr>
      <t xml:space="preserve">
</t>
    </r>
    <r>
      <rPr>
        <i/>
        <sz val="10"/>
        <color theme="1"/>
        <rFont val="Arial"/>
        <family val="2"/>
      </rPr>
      <t>REPORTING FORMS MANUAL</t>
    </r>
  </si>
  <si>
    <r>
      <t xml:space="preserve">SAFETY, HEALTH, ENVIRONMENT AND QUALITY MANAGEMENT SYSTEM
</t>
    </r>
    <r>
      <rPr>
        <b/>
        <sz val="10"/>
        <color theme="1"/>
        <rFont val="Arial"/>
        <family val="2"/>
      </rPr>
      <t xml:space="preserve"> PORTAGE BILL
</t>
    </r>
    <r>
      <rPr>
        <sz val="10"/>
        <color theme="1"/>
        <rFont val="Arial"/>
        <family val="2"/>
      </rPr>
      <t xml:space="preserve">
</t>
    </r>
    <r>
      <rPr>
        <i/>
        <sz val="10"/>
        <color theme="1"/>
        <rFont val="Arial"/>
        <family val="2"/>
      </rPr>
      <t>REPORTING FORMS MANUAL</t>
    </r>
  </si>
  <si>
    <r>
      <t xml:space="preserve">SAFETY, HEALTH, ENVIRONMENT AND QUALITY MANAGEMENT SYSTEM
 </t>
    </r>
    <r>
      <rPr>
        <b/>
        <sz val="10"/>
        <rFont val="Arial"/>
        <family val="2"/>
      </rPr>
      <t>PORTAGE BILL
CASH ADVANCE</t>
    </r>
    <r>
      <rPr>
        <sz val="10"/>
        <rFont val="Arial"/>
        <family val="2"/>
      </rPr>
      <t xml:space="preserve">
REPORTING FORMS MANUAL</t>
    </r>
  </si>
  <si>
    <r>
      <t xml:space="preserve">SAFETY, HEALTH, ENVIRONMENT AND QUALITY MANAGEMENT SYSTEM
 </t>
    </r>
    <r>
      <rPr>
        <b/>
        <sz val="10"/>
        <rFont val="Arial"/>
        <family val="2"/>
      </rPr>
      <t>PORTAGE BILL
MPO &amp; ALLOTMENT</t>
    </r>
    <r>
      <rPr>
        <sz val="10"/>
        <rFont val="Arial"/>
        <family val="2"/>
      </rPr>
      <t xml:space="preserve">
REPORTING FORMS MANUAL</t>
    </r>
  </si>
  <si>
    <t>WAGES TO :</t>
  </si>
  <si>
    <t>PCA Other</t>
  </si>
  <si>
    <t>BoW
Paid Onboard</t>
  </si>
  <si>
    <r>
      <t xml:space="preserve">Overtime </t>
    </r>
    <r>
      <rPr>
        <sz val="12"/>
        <rFont val="Univers"/>
        <family val="2"/>
      </rPr>
      <t>(Guarantee + Excess)</t>
    </r>
  </si>
  <si>
    <t xml:space="preserve"> Travel Pay</t>
  </si>
  <si>
    <r>
      <t xml:space="preserve">Bonus (All)
</t>
    </r>
    <r>
      <rPr>
        <b/>
        <sz val="9"/>
        <rFont val="Arial"/>
        <family val="2"/>
      </rPr>
      <t>(eg : Sire vetting)</t>
    </r>
  </si>
  <si>
    <r>
      <t xml:space="preserve">Others
</t>
    </r>
    <r>
      <rPr>
        <b/>
        <sz val="9"/>
        <rFont val="Arial"/>
        <family val="2"/>
      </rPr>
      <t>(Eg : Laundry Allowance)</t>
    </r>
  </si>
  <si>
    <t>TOTAL EXCESS OVERTIME AS PER ISF WATCHKEEPER</t>
  </si>
  <si>
    <t>Difference between ISF Watchkeeper and Portage Bill</t>
  </si>
  <si>
    <t xml:space="preserve">EXPLANATION FOR DIFFERENT IN EXCESS O/T HOURS : </t>
  </si>
  <si>
    <t>I hereby confirm all information to be correct.</t>
  </si>
  <si>
    <t>Contract Start Date</t>
  </si>
  <si>
    <r>
      <t xml:space="preserve">Sign off Bonus
</t>
    </r>
    <r>
      <rPr>
        <b/>
        <sz val="8"/>
        <rFont val="Arial"/>
        <family val="2"/>
      </rPr>
      <t xml:space="preserve">(If applicable 10% Basic) </t>
    </r>
  </si>
  <si>
    <t xml:space="preserve">Travel days
for Travel Pay if applicable </t>
  </si>
  <si>
    <t>Owners Allowance (Incl GMDSS)</t>
  </si>
  <si>
    <t>"CASH ADVANCE" Module:
All entries in this module will then be totalled and will be automatically carried across to the (PB MODULE) Portage Bill.</t>
  </si>
  <si>
    <r>
      <rPr>
        <b/>
        <sz val="12"/>
        <color theme="1"/>
        <rFont val="Arial"/>
        <family val="2"/>
      </rPr>
      <t xml:space="preserve">Once the entire spreadsheet has been completed and verified, please add an electronic signature on the PB tab.
</t>
    </r>
    <r>
      <rPr>
        <sz val="12"/>
        <color theme="1"/>
        <rFont val="Arial"/>
        <family val="2"/>
      </rPr>
      <t xml:space="preserve">The document </t>
    </r>
    <r>
      <rPr>
        <i/>
        <u/>
        <sz val="12"/>
        <color theme="1"/>
        <rFont val="Arial"/>
        <family val="2"/>
      </rPr>
      <t>should not be edited after it has been signed</t>
    </r>
    <r>
      <rPr>
        <sz val="12"/>
        <color theme="1"/>
        <rFont val="Arial"/>
        <family val="2"/>
      </rPr>
      <t xml:space="preserve"> as any changes will render the signature invalid.
</t>
    </r>
    <r>
      <rPr>
        <b/>
        <sz val="12"/>
        <color theme="1"/>
        <rFont val="Arial"/>
        <family val="2"/>
      </rPr>
      <t>The Pay Slips should be printed before signing.</t>
    </r>
    <r>
      <rPr>
        <sz val="12"/>
        <color theme="1"/>
        <rFont val="Arial"/>
        <family val="2"/>
      </rPr>
      <t xml:space="preserve">
To sign the document, double click near the "X" in the signature block</t>
    </r>
  </si>
  <si>
    <t>SPF</t>
  </si>
  <si>
    <t>Days calculated on full pay</t>
  </si>
  <si>
    <t xml:space="preserve">Month and Year: </t>
  </si>
  <si>
    <r>
      <rPr>
        <b/>
        <sz val="12"/>
        <color theme="1"/>
        <rFont val="Arial"/>
        <family val="2"/>
      </rPr>
      <t>On all sheets, only complete the shaded columns</t>
    </r>
    <r>
      <rPr>
        <sz val="12"/>
        <color theme="1"/>
        <rFont val="Arial"/>
        <family val="2"/>
      </rPr>
      <t>. Except for the MPO and Allotment Sheet.  This is a stand alone sheet and all entries will need to be completed.</t>
    </r>
  </si>
  <si>
    <r>
      <t xml:space="preserve">"DATA" Module: 
</t>
    </r>
    <r>
      <rPr>
        <b/>
        <sz val="12"/>
        <color theme="1"/>
        <rFont val="Arial"/>
        <family val="2"/>
      </rPr>
      <t>ENTER all required details as per crew Wage Accounts / CBA. Enter "Sign-On Date" at "Wages from" column</t>
    </r>
    <r>
      <rPr>
        <b/>
        <i/>
        <sz val="12"/>
        <color theme="1"/>
        <rFont val="Arial"/>
        <family val="2"/>
      </rPr>
      <t xml:space="preserve">.
</t>
    </r>
    <r>
      <rPr>
        <sz val="12"/>
        <color theme="1"/>
        <rFont val="Arial"/>
        <family val="2"/>
      </rPr>
      <t xml:space="preserve">If there are Off-Signers for that month, enter their respective datas below on the "Off-Signer" section, it should be the same as the actual datas for the regular crew above.
</t>
    </r>
    <r>
      <rPr>
        <b/>
        <u/>
        <sz val="12"/>
        <color theme="1"/>
        <rFont val="Arial"/>
        <family val="2"/>
      </rPr>
      <t>TOTAL Salary</t>
    </r>
    <r>
      <rPr>
        <b/>
        <sz val="12"/>
        <color theme="1"/>
        <rFont val="Arial"/>
        <family val="2"/>
      </rPr>
      <t xml:space="preserve"> will automatically add up all input datas</t>
    </r>
    <r>
      <rPr>
        <sz val="12"/>
        <color theme="1"/>
        <rFont val="Arial"/>
        <family val="2"/>
      </rPr>
      <t xml:space="preserve"> (verify if total value corresponds in reference to Letter of Appointment / Contract issued by Manning Agency when joining the vessel).</t>
    </r>
  </si>
  <si>
    <r>
      <t xml:space="preserve">"DATA" Module:
</t>
    </r>
    <r>
      <rPr>
        <b/>
        <sz val="12"/>
        <color theme="1"/>
        <rFont val="Arial"/>
        <family val="2"/>
      </rPr>
      <t>Sign on bonus column only to be completed if applicable</t>
    </r>
    <r>
      <rPr>
        <sz val="12"/>
        <color theme="1"/>
        <rFont val="Arial"/>
        <family val="2"/>
      </rPr>
      <t xml:space="preserve">. Alternatively, this should be left blank.
"INPUT" Module:
</t>
    </r>
    <r>
      <rPr>
        <b/>
        <sz val="12"/>
        <color theme="1"/>
        <rFont val="Arial"/>
        <family val="2"/>
      </rPr>
      <t>Travel Days for Travel Pay</t>
    </r>
    <r>
      <rPr>
        <sz val="12"/>
        <color theme="1"/>
        <rFont val="Arial"/>
        <family val="2"/>
      </rPr>
      <t xml:space="preserve"> should either be 0, or the number of travel days entered if applicable Travel Pay</t>
    </r>
  </si>
  <si>
    <r>
      <rPr>
        <b/>
        <sz val="12"/>
        <color theme="1"/>
        <rFont val="Arial"/>
        <family val="2"/>
      </rPr>
      <t>As per the CBA Addendum, wages are calculated on actual days of the month.</t>
    </r>
    <r>
      <rPr>
        <sz val="12"/>
        <color theme="1"/>
        <rFont val="Arial"/>
        <family val="2"/>
      </rPr>
      <t xml:space="preserve">
</t>
    </r>
  </si>
  <si>
    <r>
      <t xml:space="preserve">"INPUT" Module: </t>
    </r>
    <r>
      <rPr>
        <b/>
        <sz val="12"/>
        <color theme="1"/>
        <rFont val="Arial"/>
        <family val="2"/>
      </rPr>
      <t xml:space="preserve">ENTER required datas in </t>
    </r>
    <r>
      <rPr>
        <b/>
        <u/>
        <sz val="12"/>
        <color theme="1"/>
        <rFont val="Arial"/>
        <family val="2"/>
      </rPr>
      <t>SHADED</t>
    </r>
    <r>
      <rPr>
        <b/>
        <sz val="12"/>
        <color theme="1"/>
        <rFont val="Arial"/>
        <family val="2"/>
      </rPr>
      <t xml:space="preserve"> Column only, including the Month! </t>
    </r>
    <r>
      <rPr>
        <sz val="12"/>
        <color theme="1"/>
        <rFont val="Arial"/>
        <family val="2"/>
      </rPr>
      <t xml:space="preserve">
a.) On the </t>
    </r>
    <r>
      <rPr>
        <b/>
        <sz val="12"/>
        <color theme="1"/>
        <rFont val="Arial"/>
        <family val="2"/>
      </rPr>
      <t>Input Sheet</t>
    </r>
    <r>
      <rPr>
        <sz val="12"/>
        <color theme="1"/>
        <rFont val="Arial"/>
        <family val="2"/>
      </rPr>
      <t>, please enter the</t>
    </r>
    <r>
      <rPr>
        <b/>
        <sz val="12"/>
        <color theme="1"/>
        <rFont val="Arial"/>
        <family val="2"/>
      </rPr>
      <t xml:space="preserve"> Month from the Drop Down Menu</t>
    </r>
    <r>
      <rPr>
        <sz val="12"/>
        <color theme="1"/>
        <rFont val="Arial"/>
        <family val="2"/>
      </rPr>
      <t xml:space="preserve"> in Cell C4.  This is </t>
    </r>
    <r>
      <rPr>
        <b/>
        <sz val="12"/>
        <color theme="1"/>
        <rFont val="Arial"/>
        <family val="2"/>
      </rPr>
      <t xml:space="preserve">important for calculating </t>
    </r>
    <r>
      <rPr>
        <sz val="12"/>
        <color theme="1"/>
        <rFont val="Arial"/>
        <family val="2"/>
      </rPr>
      <t xml:space="preserve">the Days calculated on full pay.
b.) </t>
    </r>
    <r>
      <rPr>
        <b/>
        <sz val="12"/>
        <color theme="1"/>
        <rFont val="Arial"/>
        <family val="2"/>
      </rPr>
      <t>Enter dates for the present month "From / To" columns</t>
    </r>
    <r>
      <rPr>
        <sz val="12"/>
        <color theme="1"/>
        <rFont val="Arial"/>
        <family val="2"/>
      </rPr>
      <t xml:space="preserve">, it will then calculate the days for that specific month automatically.  These dates are to include any travel days.
c.) </t>
    </r>
    <r>
      <rPr>
        <b/>
        <sz val="12"/>
        <color theme="1"/>
        <rFont val="Arial"/>
        <family val="2"/>
      </rPr>
      <t>On Allotment % Column, enter PERCENTAGE (%) of their total allotment</t>
    </r>
    <r>
      <rPr>
        <sz val="12"/>
        <color theme="1"/>
        <rFont val="Arial"/>
        <family val="2"/>
      </rPr>
      <t xml:space="preserve">, this will automatically be linked to the FIXED Allotment column on PB Module (Portage Bill). 
d.) </t>
    </r>
    <r>
      <rPr>
        <b/>
        <u/>
        <sz val="12"/>
        <color theme="1"/>
        <rFont val="Arial"/>
        <family val="2"/>
      </rPr>
      <t>Leave Blank the Allotment Column</t>
    </r>
    <r>
      <rPr>
        <sz val="12"/>
        <color theme="1"/>
        <rFont val="Arial"/>
        <family val="2"/>
      </rPr>
      <t xml:space="preserve"> ("Y" column on spread sheet) this is intentionally left blank, </t>
    </r>
    <r>
      <rPr>
        <b/>
        <sz val="12"/>
        <color theme="1"/>
        <rFont val="Arial"/>
        <family val="2"/>
      </rPr>
      <t>reserved for pro-rata allotment or additional allotment agreed at Manning office.</t>
    </r>
    <r>
      <rPr>
        <sz val="12"/>
        <color theme="1"/>
        <rFont val="Arial"/>
        <family val="2"/>
      </rPr>
      <t xml:space="preserve"> (It will automatically add to the allotment on the "MPA PAY SLIP" module).
e.) </t>
    </r>
    <r>
      <rPr>
        <b/>
        <sz val="12"/>
        <color theme="1"/>
        <rFont val="Arial"/>
        <family val="2"/>
      </rPr>
      <t>If off-signer is paid in full onboard prior disembarkation, enter "Y", if only partially paid, enter "N"</t>
    </r>
    <r>
      <rPr>
        <sz val="12"/>
        <color theme="1"/>
        <rFont val="Arial"/>
        <family val="2"/>
      </rPr>
      <t xml:space="preserve">, remaining balance will then be transferred to the MPA Payslip, and will be paid at the Manning Agency as per agreed.
f.) </t>
    </r>
    <r>
      <rPr>
        <b/>
        <sz val="12"/>
        <color theme="1"/>
        <rFont val="Arial"/>
        <family val="2"/>
      </rPr>
      <t>Complete excess overtime hours as per ISF Watchkeeper at the bottom of the page</t>
    </r>
    <r>
      <rPr>
        <sz val="12"/>
        <color theme="1"/>
        <rFont val="Arial"/>
        <family val="2"/>
      </rPr>
      <t>.  If there is a discprepancy between the ISF Watchkeeper figures and the Input figures, please explain in the comments block</t>
    </r>
  </si>
  <si>
    <r>
      <t xml:space="preserve">SCROLL DOWN across on the "INPUT" module, and </t>
    </r>
    <r>
      <rPr>
        <b/>
        <sz val="12"/>
        <color theme="1"/>
        <rFont val="Arial"/>
        <family val="2"/>
      </rPr>
      <t xml:space="preserve">ENTER DATA for the MPO's, PCA's, Pro-rata Allotments and Previous Balances </t>
    </r>
    <r>
      <rPr>
        <sz val="12"/>
        <color theme="1"/>
        <rFont val="Arial"/>
        <family val="2"/>
      </rPr>
      <t>(last Month) etc. Enter negative sign ( -) if previous balance is over-drop. Only the shaded columns needs to be completed</t>
    </r>
  </si>
  <si>
    <r>
      <rPr>
        <b/>
        <sz val="12"/>
        <color theme="1"/>
        <rFont val="Arial"/>
        <family val="2"/>
      </rPr>
      <t xml:space="preserve">"PB" Module: (DO NOT ENTER ANY DATA!)
</t>
    </r>
    <r>
      <rPr>
        <sz val="12"/>
        <color theme="1"/>
        <rFont val="Arial"/>
        <family val="2"/>
      </rPr>
      <t>Re-Check only  all ENTRIES for correctness. (DO NOT modify any entries on the cell). Any discrepancies found, go back to INPUT Sheet.</t>
    </r>
  </si>
  <si>
    <r>
      <t xml:space="preserve">Print Individual MPA (Monthly Personnel Account)
Under </t>
    </r>
    <r>
      <rPr>
        <b/>
        <sz val="12"/>
        <color theme="1"/>
        <rFont val="Arial"/>
        <family val="2"/>
      </rPr>
      <t>"Deductions"</t>
    </r>
    <r>
      <rPr>
        <sz val="12"/>
        <color theme="1"/>
        <rFont val="Arial"/>
        <family val="2"/>
      </rPr>
      <t xml:space="preserve">, please </t>
    </r>
    <r>
      <rPr>
        <b/>
        <sz val="12"/>
        <color theme="1"/>
        <rFont val="Arial"/>
        <family val="2"/>
      </rPr>
      <t>select the Manning Agen</t>
    </r>
    <r>
      <rPr>
        <sz val="12"/>
        <color theme="1"/>
        <rFont val="Arial"/>
        <family val="2"/>
      </rPr>
      <t xml:space="preserve">t to ensure that the travel days and sign off bonus are calculated correctly.
</t>
    </r>
    <r>
      <rPr>
        <b/>
        <i/>
        <sz val="12"/>
        <color theme="1"/>
        <rFont val="Arial"/>
        <family val="2"/>
      </rPr>
      <t>A</t>
    </r>
    <r>
      <rPr>
        <b/>
        <sz val="12"/>
        <color theme="1"/>
        <rFont val="Arial"/>
        <family val="2"/>
      </rPr>
      <t>LL Entres automatically generated from  PB (Portage Bill).</t>
    </r>
    <r>
      <rPr>
        <b/>
        <i/>
        <sz val="12"/>
        <color theme="1"/>
        <rFont val="Arial"/>
        <family val="2"/>
      </rPr>
      <t xml:space="preserve">
Select the corresponding number of the crew from the DATA page, enter it into the "PB No" Field on the MPA Pay Slip Tab on the top left and it will show the MPA for the selected crew. </t>
    </r>
  </si>
  <si>
    <r>
      <t xml:space="preserve">SAFETY, HEALTH, ENVIRONMENT AND QUALITY MANAGEMENT SYSTEM
</t>
    </r>
    <r>
      <rPr>
        <b/>
        <sz val="10"/>
        <color theme="1"/>
        <rFont val="Arial"/>
        <family val="2"/>
      </rPr>
      <t xml:space="preserve"> PORTAGE BILL</t>
    </r>
    <r>
      <rPr>
        <sz val="10"/>
        <color theme="1"/>
        <rFont val="Arial"/>
        <family val="2"/>
      </rPr>
      <t xml:space="preserve">
REPORTING FORMS MANUAL</t>
    </r>
  </si>
  <si>
    <t>SAFETY, HEALTH, ENVIRONMENT AND QUALITY MANAGEMENT SYSTEM
 PORTAGE BILL
INPUT SHEET
REPORTING FORMS MANUAL</t>
  </si>
  <si>
    <t>PH Fixed Allotment %</t>
  </si>
  <si>
    <t>PH Fixed Allotment</t>
  </si>
  <si>
    <t>PCA</t>
  </si>
  <si>
    <t>USD Allotment</t>
  </si>
  <si>
    <t>Regular Allotment  &amp; Other</t>
  </si>
  <si>
    <t>PH Allotment</t>
  </si>
  <si>
    <t>The signed .xls sheet is to be saved in Sharepoint in Folder 8.1.9</t>
  </si>
  <si>
    <t>Nationality</t>
  </si>
  <si>
    <t>Paypoint :</t>
  </si>
  <si>
    <t>Nationality :</t>
  </si>
  <si>
    <t>Form : 8.1.9
Date : 14-Aug-2025
Rev : 10.1
App By : DPA</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</si>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</sst>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_);\(&quot;$&quot;#,##0\)"/>
    <numFmt numFmtId="7" formatCode="&quot;$&quot;#,##0.00_);\(&quot;$&quot;#,##0.00\)"/>
    <numFmt numFmtId="164" formatCode="_ * #,##0.00_ ;_ * \-#,##0.00_ ;_ * &quot;-&quot;??_ ;_ @_ "/>
    <numFmt numFmtId="165" formatCode="mmm\ \-\ yy"/>
    <numFmt numFmtId="166" formatCode="[$-F800]dddd\,\ mmmm\ dd\,\ yyyy"/>
    <numFmt numFmtId="167" formatCode="&quot;$&quot;\ #,##0.00;[Red]&quot;$&quot;\ \-#,##0.00"/>
    <numFmt numFmtId="168" formatCode="&quot;$&quot;#.##\ &quot;/hr&quot;"/>
    <numFmt numFmtId="169" formatCode="0.00_ ;[Red]\-0.00\ "/>
    <numFmt numFmtId="170" formatCode="&quot;$&quot;\ #,##0.00"/>
    <numFmt numFmtId="171" formatCode="&quot;RoE&quot;\ 0.000"/>
    <numFmt numFmtId="172" formatCode="&quot;R&quot;\ #,##0.00_);[Red]\(&quot;R&quot;\ #,##0.00\)"/>
    <numFmt numFmtId="173" formatCode="&quot;R&quot;\ #,##0.0000"/>
    <numFmt numFmtId="174" formatCode="mmmm\-yy"/>
    <numFmt numFmtId="175" formatCode="mmmm\ \-\ yy"/>
    <numFmt numFmtId="176" formatCode="0_ ;[Red]\-0\ "/>
    <numFmt numFmtId="177" formatCode="0.0000"/>
    <numFmt numFmtId="178" formatCode="#,##0.00_ ;[Red]\-#,##0.00\ "/>
    <numFmt numFmtId="179" formatCode="0.0"/>
    <numFmt numFmtId="180" formatCode="[$R-436]\ #,##0.00;[$R-436]\ \-#,##0.00"/>
    <numFmt numFmtId="181" formatCode="mmmm\ \-\ yyyy"/>
    <numFmt numFmtId="182" formatCode="#"/>
    <numFmt numFmtId="183" formatCode="[$-409]d\-mmm\-yy;@"/>
    <numFmt numFmtId="184" formatCode="[$-1C09]dd\ mmmm\ yyyy;@"/>
    <numFmt numFmtId="185" formatCode="[$-1C09]dd/mmmm/yyyy;@"/>
    <numFmt numFmtId="186" formatCode="mmmm/\-/yyyy"/>
    <numFmt numFmtId="187" formatCode="#,##0.0000000000"/>
    <numFmt numFmtId="188" formatCode="#,##0.00000000000"/>
    <numFmt numFmtId="189" formatCode="[$$-409]#,##0.00_ ;\-[$$-409]#,##0.00\ "/>
    <numFmt numFmtId="190" formatCode="[$$-409]#,##0.00_ ;[Red]\-[$$-409]#,##0.00\ "/>
    <numFmt numFmtId="191" formatCode="#,##0_ ;[Red]\-#,##0\ "/>
    <numFmt numFmtId="192" formatCode="0_ ;\-0\ "/>
  </numFmts>
  <fonts count="74" x14ac:knownFonts="1">
    <font>
      <sz val="11"/>
      <color theme="1"/>
      <name val="Calibri"/>
      <family val="2"/>
      <scheme val="minor"/>
    </font>
    <font>
      <sz val="11"/>
      <color theme="1"/>
      <name val="Calibri"/>
      <family val="2"/>
      <scheme val="minor"/>
    </font>
    <font>
      <sz val="10"/>
      <name val="Univers"/>
      <family val="2"/>
    </font>
    <font>
      <sz val="14"/>
      <name val="Univers"/>
      <family val="2"/>
    </font>
    <font>
      <b/>
      <sz val="14"/>
      <name val="Univers"/>
      <family val="2"/>
    </font>
    <font>
      <b/>
      <sz val="18"/>
      <name val="Univers"/>
      <family val="2"/>
    </font>
    <font>
      <sz val="10"/>
      <name val="Verdana"/>
      <family val="2"/>
    </font>
    <font>
      <sz val="12"/>
      <name val="Univers"/>
      <family val="2"/>
    </font>
    <font>
      <sz val="12"/>
      <name val="Book Antiqua"/>
      <family val="1"/>
    </font>
    <font>
      <b/>
      <u/>
      <sz val="22"/>
      <name val="Univers"/>
      <family val="2"/>
    </font>
    <font>
      <b/>
      <i/>
      <sz val="20"/>
      <name val="Univers"/>
      <family val="2"/>
    </font>
    <font>
      <b/>
      <i/>
      <sz val="14"/>
      <name val="Univers"/>
      <family val="2"/>
    </font>
    <font>
      <sz val="14"/>
      <name val="Verdana"/>
      <family val="2"/>
    </font>
    <font>
      <b/>
      <sz val="14"/>
      <color indexed="10"/>
      <name val="Arial"/>
      <family val="2"/>
    </font>
    <font>
      <sz val="12"/>
      <name val="Verdana"/>
      <family val="2"/>
    </font>
    <font>
      <sz val="10"/>
      <name val="Book Antiqua"/>
      <family val="1"/>
    </font>
    <font>
      <b/>
      <u/>
      <sz val="14"/>
      <name val="Arial"/>
      <family val="2"/>
    </font>
    <font>
      <i/>
      <sz val="14"/>
      <name val="Univers"/>
      <family val="2"/>
    </font>
    <font>
      <b/>
      <sz val="12"/>
      <color indexed="10"/>
      <name val="Book Antiqua"/>
      <family val="1"/>
    </font>
    <font>
      <b/>
      <sz val="10"/>
      <name val="Book Antiqua"/>
      <family val="1"/>
    </font>
    <font>
      <b/>
      <sz val="14"/>
      <color indexed="10"/>
      <name val="Book Antiqua"/>
      <family val="1"/>
    </font>
    <font>
      <i/>
      <sz val="14"/>
      <color indexed="10"/>
      <name val="Univers"/>
      <family val="2"/>
    </font>
    <font>
      <i/>
      <sz val="11"/>
      <name val="Univers"/>
      <family val="2"/>
    </font>
    <font>
      <b/>
      <sz val="10"/>
      <name val="Univers"/>
      <family val="2"/>
    </font>
    <font>
      <sz val="10"/>
      <name val="Arial"/>
      <family val="2"/>
    </font>
    <font>
      <u/>
      <sz val="14"/>
      <name val="Univers"/>
      <family val="2"/>
    </font>
    <font>
      <b/>
      <sz val="14"/>
      <color rgb="FFFF0000"/>
      <name val="Univers"/>
      <family val="2"/>
    </font>
    <font>
      <sz val="11"/>
      <name val="Univers"/>
      <family val="2"/>
    </font>
    <font>
      <sz val="12"/>
      <name val="Arial"/>
      <family val="2"/>
    </font>
    <font>
      <sz val="12"/>
      <color theme="1"/>
      <name val="Arial"/>
      <family val="2"/>
    </font>
    <font>
      <sz val="12"/>
      <color rgb="FF000000"/>
      <name val="Arial"/>
      <family val="2"/>
    </font>
    <font>
      <b/>
      <sz val="10"/>
      <name val="Arial"/>
      <family val="2"/>
    </font>
    <font>
      <sz val="8"/>
      <name val="Arial"/>
      <family val="2"/>
    </font>
    <font>
      <sz val="11"/>
      <color indexed="8"/>
      <name val="Calibri"/>
      <family val="2"/>
    </font>
    <font>
      <sz val="10"/>
      <color indexed="12"/>
      <name val="Arial"/>
      <family val="2"/>
    </font>
    <font>
      <sz val="11"/>
      <name val="Arial"/>
      <family val="2"/>
    </font>
    <font>
      <b/>
      <sz val="11"/>
      <name val="Arial"/>
      <family val="2"/>
    </font>
    <font>
      <sz val="10"/>
      <color rgb="FFFF0000"/>
      <name val="Arial"/>
      <family val="2"/>
    </font>
    <font>
      <sz val="11"/>
      <color theme="1"/>
      <name val="Arial"/>
      <family val="2"/>
    </font>
    <font>
      <b/>
      <sz val="12"/>
      <name val="Arial"/>
      <family val="2"/>
    </font>
    <font>
      <b/>
      <sz val="11"/>
      <color theme="1"/>
      <name val="Arial"/>
      <family val="2"/>
    </font>
    <font>
      <sz val="9"/>
      <name val="Arial"/>
      <family val="2"/>
    </font>
    <font>
      <i/>
      <sz val="16"/>
      <name val="Arial"/>
      <family val="2"/>
    </font>
    <font>
      <b/>
      <sz val="8"/>
      <name val="Arial"/>
      <family val="2"/>
    </font>
    <font>
      <i/>
      <sz val="10"/>
      <color rgb="FFFF0000"/>
      <name val="Arial"/>
      <family val="2"/>
    </font>
    <font>
      <b/>
      <sz val="12"/>
      <color theme="1"/>
      <name val="Arial"/>
      <family val="2"/>
    </font>
    <font>
      <sz val="11"/>
      <color rgb="FFFF0000"/>
      <name val="Arial"/>
      <family val="2"/>
    </font>
    <font>
      <sz val="8"/>
      <color theme="1"/>
      <name val="Arial"/>
      <family val="2"/>
    </font>
    <font>
      <sz val="8"/>
      <color indexed="12"/>
      <name val="Arial"/>
      <family val="2"/>
    </font>
    <font>
      <sz val="8"/>
      <color indexed="10"/>
      <name val="Arial"/>
      <family val="2"/>
    </font>
    <font>
      <b/>
      <sz val="8"/>
      <color rgb="FFC00000"/>
      <name val="Arial"/>
      <family val="2"/>
    </font>
    <font>
      <b/>
      <sz val="16"/>
      <name val="Arial"/>
      <family val="2"/>
    </font>
    <font>
      <sz val="12"/>
      <color rgb="FFFF0000"/>
      <name val="Arial"/>
      <family val="2"/>
    </font>
    <font>
      <sz val="10"/>
      <name val="Arial"/>
      <family val="2"/>
    </font>
    <font>
      <sz val="11"/>
      <color theme="1"/>
      <name val="Calibri"/>
      <family val="2"/>
    </font>
    <font>
      <b/>
      <sz val="10"/>
      <color theme="1"/>
      <name val="Arial"/>
      <family val="2"/>
    </font>
    <font>
      <sz val="10"/>
      <color theme="1"/>
      <name val="Arial"/>
      <family val="2"/>
    </font>
    <font>
      <i/>
      <sz val="10"/>
      <color theme="1"/>
      <name val="Arial"/>
      <family val="2"/>
    </font>
    <font>
      <sz val="14"/>
      <color theme="0"/>
      <name val="Univers"/>
      <family val="2"/>
    </font>
    <font>
      <b/>
      <sz val="9"/>
      <name val="Arial"/>
      <family val="2"/>
    </font>
    <font>
      <b/>
      <sz val="10"/>
      <color theme="0"/>
      <name val="Arial"/>
      <family val="2"/>
    </font>
    <font>
      <i/>
      <u/>
      <sz val="12"/>
      <color theme="1"/>
      <name val="Arial"/>
      <family val="2"/>
    </font>
    <font>
      <sz val="9"/>
      <color indexed="81"/>
      <name val="Tahoma"/>
      <family val="2"/>
    </font>
    <font>
      <b/>
      <sz val="20"/>
      <color theme="1"/>
      <name val="Arial"/>
      <family val="2"/>
    </font>
    <font>
      <b/>
      <i/>
      <sz val="12"/>
      <color theme="1"/>
      <name val="Arial"/>
      <family val="2"/>
    </font>
    <font>
      <b/>
      <u/>
      <sz val="12"/>
      <color theme="1"/>
      <name val="Arial"/>
      <family val="2"/>
    </font>
    <font>
      <sz val="9"/>
      <color theme="1"/>
      <name val="Arial"/>
      <family val="2"/>
    </font>
    <font>
      <b/>
      <i/>
      <sz val="10"/>
      <color theme="1"/>
      <name val="Arial"/>
      <family val="2"/>
    </font>
    <font>
      <b/>
      <i/>
      <sz val="14"/>
      <color theme="1"/>
      <name val="Arial"/>
      <family val="2"/>
    </font>
    <font>
      <sz val="14"/>
      <color theme="1"/>
      <name val="Arial"/>
      <family val="2"/>
    </font>
    <font>
      <b/>
      <i/>
      <sz val="18"/>
      <color theme="1"/>
      <name val="Arial"/>
      <family val="2"/>
    </font>
    <font>
      <i/>
      <sz val="11"/>
      <color theme="1"/>
      <name val="Arial"/>
      <family val="2"/>
    </font>
    <font>
      <sz val="14"/>
      <name val="Arial"/>
      <family val="2"/>
    </font>
    <font>
      <b/>
      <sz val="14"/>
      <color theme="1"/>
      <name val="Univer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8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diagonal/>
    </border>
    <border>
      <left/>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bottom/>
      <diagonal/>
    </border>
    <border>
      <left/>
      <right style="thin">
        <color indexed="64"/>
      </right>
      <top style="medium">
        <color indexed="64"/>
      </top>
      <bottom style="medium">
        <color indexed="64"/>
      </bottom>
      <diagonal/>
    </border>
  </borders>
  <cellStyleXfs count="22">
    <xf numFmtId="0" fontId="0" fillId="0" borderId="0"/>
    <xf numFmtId="0" fontId="1" fillId="0" borderId="0">
      <alignment vertical="top"/>
    </xf>
    <xf numFmtId="7" fontId="1" fillId="0" borderId="0" applyFont="0" applyFill="0" applyBorder="0" applyAlignment="0" applyProtection="0">
      <alignment vertical="top"/>
    </xf>
    <xf numFmtId="4" fontId="1" fillId="0" borderId="0" applyFont="0" applyFill="0" applyBorder="0" applyAlignment="0" applyProtection="0">
      <alignment vertical="top"/>
    </xf>
    <xf numFmtId="3" fontId="1" fillId="0" borderId="0" applyFont="0" applyFill="0" applyBorder="0" applyAlignment="0" applyProtection="0">
      <alignment vertical="top"/>
    </xf>
    <xf numFmtId="5" fontId="1" fillId="0" borderId="0" applyFont="0" applyFill="0" applyBorder="0" applyAlignment="0" applyProtection="0">
      <alignment vertical="top"/>
    </xf>
    <xf numFmtId="0" fontId="1" fillId="0" borderId="0" applyFont="0" applyFill="0" applyBorder="0" applyAlignment="0" applyProtection="0">
      <alignment vertical="top"/>
    </xf>
    <xf numFmtId="2" fontId="1" fillId="0" borderId="0" applyFont="0" applyFill="0" applyBorder="0" applyAlignment="0" applyProtection="0">
      <alignment vertical="top"/>
    </xf>
    <xf numFmtId="0" fontId="1" fillId="0" borderId="0">
      <alignment vertical="top"/>
    </xf>
    <xf numFmtId="0" fontId="1" fillId="0" borderId="0">
      <alignment vertical="top"/>
    </xf>
    <xf numFmtId="164" fontId="1" fillId="0" borderId="0" applyFont="0" applyFill="0" applyBorder="0" applyAlignment="0" applyProtection="0"/>
    <xf numFmtId="0" fontId="24" fillId="0" borderId="0"/>
    <xf numFmtId="4" fontId="33" fillId="0" borderId="0" applyFont="0" applyFill="0" applyBorder="0" applyAlignment="0" applyProtection="0">
      <alignment vertical="top"/>
    </xf>
    <xf numFmtId="3" fontId="33" fillId="0" borderId="0" applyFont="0" applyFill="0" applyBorder="0" applyAlignment="0" applyProtection="0">
      <alignment vertical="top"/>
    </xf>
    <xf numFmtId="7" fontId="33" fillId="0" borderId="0" applyFont="0" applyFill="0" applyBorder="0" applyAlignment="0" applyProtection="0">
      <alignment vertical="top"/>
    </xf>
    <xf numFmtId="5" fontId="33" fillId="0" borderId="0" applyFont="0" applyFill="0" applyBorder="0" applyAlignment="0" applyProtection="0">
      <alignment vertical="top"/>
    </xf>
    <xf numFmtId="0" fontId="33" fillId="0" borderId="0" applyFont="0" applyFill="0" applyBorder="0" applyAlignment="0" applyProtection="0">
      <alignment vertical="top"/>
    </xf>
    <xf numFmtId="2" fontId="33" fillId="0" borderId="0" applyFont="0" applyFill="0" applyBorder="0" applyAlignment="0" applyProtection="0">
      <alignment vertical="top"/>
    </xf>
    <xf numFmtId="0" fontId="24" fillId="0" borderId="0"/>
    <xf numFmtId="0" fontId="53" fillId="0" borderId="0"/>
    <xf numFmtId="0" fontId="54" fillId="0" borderId="0"/>
    <xf numFmtId="0" fontId="24" fillId="0" borderId="0"/>
  </cellStyleXfs>
  <cellXfs count="668">
    <xf numFmtId="0" fontId="0" fillId="0" borderId="0" xfId="0"/>
    <xf numFmtId="1" fontId="13" fillId="0" borderId="0" xfId="1" applyNumberFormat="1" applyFont="1" applyAlignment="1" applyProtection="1">
      <alignment horizontal="center" vertical="center"/>
      <protection locked="0"/>
    </xf>
    <xf numFmtId="0" fontId="2" fillId="0" borderId="32" xfId="1" applyFont="1" applyBorder="1" applyAlignment="1" applyProtection="1">
      <alignment horizontal="center" vertical="center"/>
      <protection hidden="1"/>
    </xf>
    <xf numFmtId="0" fontId="2" fillId="0" borderId="1" xfId="1" applyFont="1" applyBorder="1" applyAlignment="1">
      <alignment vertical="center"/>
    </xf>
    <xf numFmtId="0" fontId="2" fillId="0" borderId="2" xfId="1" applyFont="1" applyBorder="1" applyAlignment="1">
      <alignment vertical="center"/>
    </xf>
    <xf numFmtId="0" fontId="3" fillId="0" borderId="2" xfId="1" applyFont="1" applyBorder="1" applyAlignment="1">
      <alignment horizontal="right" vertical="center"/>
    </xf>
    <xf numFmtId="0" fontId="4" fillId="0" borderId="2" xfId="1" applyFont="1" applyBorder="1" applyAlignment="1">
      <alignment vertical="center"/>
    </xf>
    <xf numFmtId="0" fontId="5" fillId="0" borderId="3" xfId="1" applyFont="1" applyBorder="1" applyAlignment="1">
      <alignment horizontal="right" vertical="center"/>
    </xf>
    <xf numFmtId="0" fontId="6" fillId="0" borderId="0" xfId="1" applyFont="1" applyAlignment="1">
      <alignment vertical="center"/>
    </xf>
    <xf numFmtId="0" fontId="7" fillId="0" borderId="4" xfId="1" applyFont="1" applyBorder="1" applyAlignment="1">
      <alignment vertical="center"/>
    </xf>
    <xf numFmtId="0" fontId="7" fillId="0" borderId="0" xfId="1" applyFont="1" applyAlignment="1">
      <alignment vertical="center"/>
    </xf>
    <xf numFmtId="0" fontId="7" fillId="0" borderId="5" xfId="1" applyFont="1" applyBorder="1" applyAlignment="1">
      <alignment vertical="center"/>
    </xf>
    <xf numFmtId="0" fontId="8" fillId="0" borderId="0" xfId="1" applyFont="1" applyAlignment="1">
      <alignment vertical="center"/>
    </xf>
    <xf numFmtId="0" fontId="3" fillId="0" borderId="4" xfId="1" applyFont="1" applyBorder="1" applyAlignment="1">
      <alignment vertical="center"/>
    </xf>
    <xf numFmtId="0" fontId="3" fillId="0" borderId="0" xfId="1" applyFont="1" applyAlignment="1">
      <alignment vertical="center"/>
    </xf>
    <xf numFmtId="0" fontId="3" fillId="0" borderId="5" xfId="1" applyFont="1" applyBorder="1" applyAlignment="1">
      <alignment vertical="center"/>
    </xf>
    <xf numFmtId="0" fontId="7" fillId="0" borderId="4" xfId="1" applyFont="1" applyBorder="1" applyAlignment="1">
      <alignment horizontal="left" vertical="center" indent="1"/>
    </xf>
    <xf numFmtId="0" fontId="3" fillId="0" borderId="0" xfId="1" applyFont="1" applyAlignment="1">
      <alignment horizontal="right" vertical="center"/>
    </xf>
    <xf numFmtId="0" fontId="11" fillId="0" borderId="0" xfId="1" applyFont="1" applyAlignment="1">
      <alignment vertical="center"/>
    </xf>
    <xf numFmtId="0" fontId="12" fillId="0" borderId="0" xfId="1" applyFont="1" applyAlignment="1">
      <alignment horizontal="right" vertical="center"/>
    </xf>
    <xf numFmtId="0" fontId="14" fillId="0" borderId="0" xfId="1" applyFont="1" applyAlignment="1">
      <alignment vertical="center"/>
    </xf>
    <xf numFmtId="7" fontId="3" fillId="0" borderId="0" xfId="2" applyFont="1" applyBorder="1" applyAlignment="1" applyProtection="1">
      <alignment vertical="center"/>
    </xf>
    <xf numFmtId="0" fontId="4" fillId="0" borderId="4" xfId="1" applyFont="1" applyBorder="1" applyAlignment="1">
      <alignment horizontal="left" vertical="center" indent="1"/>
    </xf>
    <xf numFmtId="0" fontId="15" fillId="0" borderId="0" xfId="1" applyFont="1" applyAlignment="1">
      <alignment vertical="center"/>
    </xf>
    <xf numFmtId="0" fontId="3" fillId="0" borderId="4" xfId="1" applyFont="1" applyBorder="1" applyAlignment="1">
      <alignment horizontal="left" vertical="center" indent="1"/>
    </xf>
    <xf numFmtId="0" fontId="4" fillId="0" borderId="0" xfId="1" applyFont="1" applyAlignment="1">
      <alignment vertical="center"/>
    </xf>
    <xf numFmtId="0" fontId="16" fillId="0" borderId="0" xfId="1" applyFont="1" applyAlignment="1">
      <alignment horizontal="center" vertical="center"/>
    </xf>
    <xf numFmtId="14" fontId="17" fillId="0" borderId="6" xfId="2" applyNumberFormat="1" applyFont="1" applyBorder="1" applyAlignment="1" applyProtection="1">
      <alignment horizontal="left" vertical="center"/>
    </xf>
    <xf numFmtId="0" fontId="3" fillId="0" borderId="6" xfId="1" applyFont="1" applyBorder="1" applyAlignment="1">
      <alignment horizontal="left" vertical="center"/>
    </xf>
    <xf numFmtId="0" fontId="3" fillId="0" borderId="6" xfId="1" applyFont="1" applyBorder="1" applyAlignment="1">
      <alignment vertical="center"/>
    </xf>
    <xf numFmtId="164" fontId="3" fillId="0" borderId="0" xfId="1" applyNumberFormat="1" applyFont="1" applyAlignment="1">
      <alignment horizontal="right" vertical="center"/>
    </xf>
    <xf numFmtId="2" fontId="3" fillId="0" borderId="0" xfId="1" applyNumberFormat="1" applyFont="1" applyAlignment="1">
      <alignment horizontal="right" vertical="center"/>
    </xf>
    <xf numFmtId="1" fontId="17" fillId="0" borderId="6" xfId="2" applyNumberFormat="1" applyFont="1" applyBorder="1" applyAlignment="1" applyProtection="1">
      <alignment horizontal="right" vertical="center"/>
    </xf>
    <xf numFmtId="7" fontId="17" fillId="0" borderId="6" xfId="2" applyFont="1" applyBorder="1" applyAlignment="1" applyProtection="1">
      <alignment horizontal="right" vertical="center"/>
    </xf>
    <xf numFmtId="167" fontId="17" fillId="0" borderId="6" xfId="2" applyNumberFormat="1" applyFont="1" applyBorder="1" applyAlignment="1" applyProtection="1">
      <alignment horizontal="left" vertical="center"/>
    </xf>
    <xf numFmtId="0" fontId="18" fillId="0" borderId="0" xfId="1" applyFont="1" applyAlignment="1">
      <alignment vertical="center"/>
    </xf>
    <xf numFmtId="0" fontId="19" fillId="0" borderId="0" xfId="1" applyFont="1" applyAlignment="1">
      <alignment horizontal="right" vertical="center"/>
    </xf>
    <xf numFmtId="0" fontId="20" fillId="0" borderId="0" xfId="1" applyFont="1" applyAlignment="1">
      <alignment horizontal="left" vertical="center"/>
    </xf>
    <xf numFmtId="0" fontId="3" fillId="0" borderId="0" xfId="1" applyFont="1" applyAlignment="1">
      <alignment horizontal="left" vertical="center"/>
    </xf>
    <xf numFmtId="0" fontId="17" fillId="0" borderId="6" xfId="2" applyNumberFormat="1" applyFont="1" applyBorder="1" applyAlignment="1" applyProtection="1">
      <alignment horizontal="right" vertical="center"/>
    </xf>
    <xf numFmtId="0" fontId="17" fillId="0" borderId="0" xfId="1" applyFont="1" applyAlignment="1">
      <alignment vertical="center"/>
    </xf>
    <xf numFmtId="2" fontId="17" fillId="0" borderId="6" xfId="2" applyNumberFormat="1" applyFont="1" applyBorder="1" applyAlignment="1" applyProtection="1">
      <alignment horizontal="right" vertical="center"/>
    </xf>
    <xf numFmtId="49" fontId="17" fillId="0" borderId="6" xfId="2" applyNumberFormat="1" applyFont="1" applyBorder="1" applyAlignment="1" applyProtection="1">
      <alignment horizontal="right" vertical="center"/>
    </xf>
    <xf numFmtId="168" fontId="17" fillId="0" borderId="6" xfId="2" applyNumberFormat="1" applyFont="1" applyBorder="1" applyAlignment="1" applyProtection="1">
      <alignment horizontal="left" vertical="center"/>
    </xf>
    <xf numFmtId="0" fontId="3" fillId="0" borderId="0" xfId="1" quotePrefix="1" applyFont="1" applyAlignment="1">
      <alignment vertical="center"/>
    </xf>
    <xf numFmtId="164" fontId="3" fillId="0" borderId="0" xfId="1" applyNumberFormat="1" applyFont="1" applyAlignment="1">
      <alignment horizontal="center" vertical="center"/>
    </xf>
    <xf numFmtId="0" fontId="0" fillId="0" borderId="0" xfId="1" applyFont="1" applyAlignment="1">
      <alignment horizontal="left" vertical="center" wrapText="1" indent="1"/>
    </xf>
    <xf numFmtId="0" fontId="0" fillId="0" borderId="4" xfId="1" applyFont="1" applyBorder="1" applyAlignment="1">
      <alignment horizontal="left" vertical="center" wrapText="1" indent="1"/>
    </xf>
    <xf numFmtId="7" fontId="17" fillId="0" borderId="0" xfId="2" applyFont="1" applyBorder="1" applyAlignment="1" applyProtection="1">
      <alignment horizontal="right" vertical="center"/>
    </xf>
    <xf numFmtId="167" fontId="17" fillId="0" borderId="0" xfId="2" applyNumberFormat="1" applyFont="1" applyBorder="1" applyAlignment="1" applyProtection="1">
      <alignment horizontal="left" vertical="center"/>
    </xf>
    <xf numFmtId="0" fontId="3" fillId="0" borderId="0" xfId="1" applyFont="1" applyAlignment="1">
      <alignment horizontal="left" vertical="center" indent="1"/>
    </xf>
    <xf numFmtId="0" fontId="17" fillId="0" borderId="0" xfId="2" applyNumberFormat="1" applyFont="1" applyBorder="1" applyAlignment="1" applyProtection="1">
      <alignment horizontal="right" vertical="center"/>
    </xf>
    <xf numFmtId="169" fontId="17" fillId="0" borderId="0" xfId="2" applyNumberFormat="1" applyFont="1" applyBorder="1" applyAlignment="1" applyProtection="1">
      <alignment horizontal="left" vertical="center"/>
    </xf>
    <xf numFmtId="169" fontId="17" fillId="0" borderId="6" xfId="2" applyNumberFormat="1" applyFont="1" applyBorder="1" applyAlignment="1" applyProtection="1">
      <alignment horizontal="left" vertical="center"/>
    </xf>
    <xf numFmtId="0" fontId="3" fillId="0" borderId="7" xfId="1" applyFont="1" applyBorder="1" applyAlignment="1">
      <alignment vertical="center"/>
    </xf>
    <xf numFmtId="0" fontId="3" fillId="0" borderId="0" xfId="2" applyNumberFormat="1" applyFont="1" applyBorder="1" applyAlignment="1" applyProtection="1">
      <alignment horizontal="right" vertical="center"/>
    </xf>
    <xf numFmtId="7" fontId="3" fillId="0" borderId="0" xfId="2" applyFont="1" applyBorder="1" applyAlignment="1" applyProtection="1">
      <alignment horizontal="right" vertical="center"/>
    </xf>
    <xf numFmtId="7" fontId="17" fillId="0" borderId="0" xfId="2" applyFont="1" applyBorder="1" applyAlignment="1" applyProtection="1">
      <alignment horizontal="left" vertical="center"/>
    </xf>
    <xf numFmtId="0" fontId="4" fillId="0" borderId="0" xfId="1" applyFont="1" applyAlignment="1">
      <alignment horizontal="right" vertical="center"/>
    </xf>
    <xf numFmtId="170" fontId="4" fillId="0" borderId="8" xfId="1" applyNumberFormat="1" applyFont="1" applyBorder="1" applyAlignment="1">
      <alignment horizontal="right" vertical="center"/>
    </xf>
    <xf numFmtId="0" fontId="3" fillId="0" borderId="9" xfId="1" applyFont="1" applyBorder="1" applyAlignment="1">
      <alignment vertical="center"/>
    </xf>
    <xf numFmtId="2" fontId="3" fillId="0" borderId="0" xfId="1" applyNumberFormat="1" applyFont="1" applyAlignment="1">
      <alignment horizontal="center" vertical="center"/>
    </xf>
    <xf numFmtId="0" fontId="17" fillId="0" borderId="6" xfId="1" applyFont="1" applyBorder="1" applyAlignment="1">
      <alignment horizontal="left" vertical="center"/>
    </xf>
    <xf numFmtId="0" fontId="3" fillId="0" borderId="6" xfId="1" applyFont="1" applyBorder="1" applyAlignment="1">
      <alignment horizontal="right" vertical="center"/>
    </xf>
    <xf numFmtId="164" fontId="3" fillId="0" borderId="0" xfId="3" applyNumberFormat="1" applyFont="1" applyBorder="1" applyAlignment="1" applyProtection="1">
      <alignment vertical="center"/>
    </xf>
    <xf numFmtId="171" fontId="3" fillId="0" borderId="0" xfId="1" applyNumberFormat="1" applyFont="1" applyAlignment="1">
      <alignment horizontal="left" vertical="center"/>
    </xf>
    <xf numFmtId="172" fontId="21" fillId="0" borderId="6" xfId="1" applyNumberFormat="1" applyFont="1" applyBorder="1" applyAlignment="1">
      <alignment horizontal="left" vertical="center"/>
    </xf>
    <xf numFmtId="172" fontId="17" fillId="0" borderId="6" xfId="1" applyNumberFormat="1" applyFont="1" applyBorder="1" applyAlignment="1">
      <alignment horizontal="left" vertical="center"/>
    </xf>
    <xf numFmtId="173" fontId="4" fillId="0" borderId="6" xfId="1" applyNumberFormat="1" applyFont="1" applyBorder="1" applyAlignment="1">
      <alignment horizontal="left" vertical="center"/>
    </xf>
    <xf numFmtId="164" fontId="4" fillId="0" borderId="6" xfId="1" applyNumberFormat="1" applyFont="1" applyBorder="1" applyAlignment="1">
      <alignment horizontal="right" vertical="center"/>
    </xf>
    <xf numFmtId="2" fontId="3" fillId="0" borderId="0" xfId="1" applyNumberFormat="1" applyFont="1" applyAlignment="1">
      <alignment vertical="center"/>
    </xf>
    <xf numFmtId="170" fontId="3" fillId="0" borderId="10" xfId="1" applyNumberFormat="1" applyFont="1" applyBorder="1" applyAlignment="1">
      <alignment vertical="center"/>
    </xf>
    <xf numFmtId="0" fontId="3" fillId="0" borderId="11" xfId="1" applyFont="1" applyBorder="1" applyAlignment="1">
      <alignment vertical="center"/>
    </xf>
    <xf numFmtId="0" fontId="3" fillId="0" borderId="14" xfId="1" applyFont="1" applyBorder="1" applyAlignment="1">
      <alignment horizontal="left" vertical="center" indent="1"/>
    </xf>
    <xf numFmtId="0" fontId="3" fillId="0" borderId="15" xfId="1" applyFont="1" applyBorder="1" applyAlignment="1">
      <alignment vertical="center"/>
    </xf>
    <xf numFmtId="0" fontId="3" fillId="0" borderId="16" xfId="1" applyFont="1" applyBorder="1" applyAlignment="1">
      <alignment vertical="center"/>
    </xf>
    <xf numFmtId="0" fontId="3" fillId="0" borderId="4" xfId="1" applyFont="1" applyBorder="1" applyAlignment="1">
      <alignment horizontal="right" vertical="center"/>
    </xf>
    <xf numFmtId="0" fontId="3" fillId="0" borderId="17" xfId="1" applyFont="1" applyBorder="1" applyAlignment="1">
      <alignment vertical="center"/>
    </xf>
    <xf numFmtId="0" fontId="3" fillId="0" borderId="14" xfId="1" applyFont="1" applyBorder="1" applyAlignment="1">
      <alignment vertical="center"/>
    </xf>
    <xf numFmtId="0" fontId="24" fillId="0" borderId="0" xfId="9" applyFont="1" applyAlignment="1">
      <alignment vertical="center"/>
    </xf>
    <xf numFmtId="0" fontId="25" fillId="0" borderId="6" xfId="1" applyFont="1" applyBorder="1" applyAlignment="1">
      <alignment vertical="center"/>
    </xf>
    <xf numFmtId="180" fontId="3" fillId="0" borderId="6" xfId="1" applyNumberFormat="1" applyFont="1" applyBorder="1" applyAlignment="1">
      <alignment vertical="center"/>
    </xf>
    <xf numFmtId="0" fontId="8" fillId="0" borderId="0" xfId="1" applyFont="1" applyAlignment="1">
      <alignment horizontal="center" vertical="center"/>
    </xf>
    <xf numFmtId="2" fontId="17" fillId="0" borderId="6" xfId="2" applyNumberFormat="1" applyFont="1" applyBorder="1" applyAlignment="1" applyProtection="1">
      <alignment horizontal="center" vertical="center"/>
    </xf>
    <xf numFmtId="179" fontId="17" fillId="0" borderId="0" xfId="2" applyNumberFormat="1" applyFont="1" applyBorder="1" applyAlignment="1" applyProtection="1">
      <alignment horizontal="center" vertical="center"/>
    </xf>
    <xf numFmtId="7" fontId="17" fillId="0" borderId="6" xfId="2" applyFont="1" applyBorder="1" applyAlignment="1" applyProtection="1">
      <alignment horizontal="left" vertical="center"/>
    </xf>
    <xf numFmtId="1" fontId="17" fillId="0" borderId="6" xfId="2" applyNumberFormat="1" applyFont="1" applyBorder="1" applyAlignment="1" applyProtection="1">
      <alignment horizontal="center" vertical="center"/>
    </xf>
    <xf numFmtId="172" fontId="22" fillId="0" borderId="6" xfId="1" quotePrefix="1" applyNumberFormat="1" applyFont="1" applyBorder="1" applyAlignment="1">
      <alignment horizontal="right" vertical="center"/>
    </xf>
    <xf numFmtId="0" fontId="31" fillId="0" borderId="0" xfId="9" applyFont="1" applyAlignment="1">
      <alignment vertical="center"/>
    </xf>
    <xf numFmtId="0" fontId="2" fillId="0" borderId="60" xfId="1" applyFont="1" applyBorder="1" applyAlignment="1" applyProtection="1">
      <alignment horizontal="center" vertical="center"/>
      <protection hidden="1"/>
    </xf>
    <xf numFmtId="0" fontId="2" fillId="0" borderId="58" xfId="1" applyFont="1" applyBorder="1" applyAlignment="1" applyProtection="1">
      <alignment horizontal="center" vertical="center"/>
      <protection hidden="1"/>
    </xf>
    <xf numFmtId="0" fontId="24" fillId="0" borderId="59" xfId="1" applyFont="1" applyBorder="1" applyAlignment="1" applyProtection="1">
      <alignment horizontal="center" vertical="center"/>
      <protection hidden="1"/>
    </xf>
    <xf numFmtId="0" fontId="24" fillId="0" borderId="60" xfId="1" applyFont="1" applyBorder="1" applyAlignment="1" applyProtection="1">
      <alignment horizontal="left" vertical="center"/>
      <protection hidden="1"/>
    </xf>
    <xf numFmtId="0" fontId="24" fillId="0" borderId="36" xfId="1" applyFont="1" applyBorder="1" applyAlignment="1" applyProtection="1">
      <alignment horizontal="center" vertical="center"/>
      <protection hidden="1"/>
    </xf>
    <xf numFmtId="0" fontId="24" fillId="0" borderId="32" xfId="1" applyFont="1" applyBorder="1" applyAlignment="1" applyProtection="1">
      <alignment horizontal="left" vertical="center"/>
      <protection hidden="1"/>
    </xf>
    <xf numFmtId="0" fontId="24" fillId="0" borderId="57" xfId="1" applyFont="1" applyBorder="1" applyAlignment="1" applyProtection="1">
      <alignment horizontal="center" vertical="center"/>
      <protection hidden="1"/>
    </xf>
    <xf numFmtId="0" fontId="24" fillId="0" borderId="58" xfId="1" applyFont="1" applyBorder="1" applyAlignment="1" applyProtection="1">
      <alignment horizontal="left" vertical="center"/>
      <protection hidden="1"/>
    </xf>
    <xf numFmtId="0" fontId="24" fillId="0" borderId="0" xfId="8" applyFont="1" applyAlignment="1">
      <alignment horizontal="center" vertical="center"/>
    </xf>
    <xf numFmtId="0" fontId="24" fillId="0" borderId="0" xfId="8" applyFont="1" applyAlignment="1">
      <alignment vertical="center"/>
    </xf>
    <xf numFmtId="0" fontId="42" fillId="0" borderId="0" xfId="8" applyFont="1" applyAlignment="1">
      <alignment horizontal="left" vertical="center"/>
    </xf>
    <xf numFmtId="0" fontId="42" fillId="0" borderId="0" xfId="8" applyFont="1" applyAlignment="1">
      <alignment horizontal="right" vertical="center"/>
    </xf>
    <xf numFmtId="0" fontId="24" fillId="0" borderId="2" xfId="8" applyFont="1" applyBorder="1" applyAlignment="1">
      <alignment horizontal="center" vertical="center"/>
    </xf>
    <xf numFmtId="0" fontId="31" fillId="0" borderId="0" xfId="8" applyFont="1" applyAlignment="1">
      <alignment horizontal="center" vertical="center" wrapText="1"/>
    </xf>
    <xf numFmtId="0" fontId="24" fillId="0" borderId="0" xfId="8" applyFont="1" applyAlignment="1">
      <alignment horizontal="center" vertical="center" wrapText="1"/>
    </xf>
    <xf numFmtId="1" fontId="24" fillId="0" borderId="0" xfId="9" applyNumberFormat="1" applyFont="1" applyAlignment="1">
      <alignment vertical="center"/>
    </xf>
    <xf numFmtId="0" fontId="46" fillId="0" borderId="0" xfId="0" applyFont="1" applyAlignment="1">
      <alignment horizontal="left" vertical="center" indent="1"/>
    </xf>
    <xf numFmtId="0" fontId="38" fillId="0" borderId="0" xfId="0" applyFont="1" applyAlignment="1">
      <alignment horizontal="center" vertical="center"/>
    </xf>
    <xf numFmtId="0" fontId="32" fillId="0" borderId="0" xfId="9" applyFont="1" applyAlignment="1">
      <alignment horizontal="center" vertical="center" wrapText="1"/>
    </xf>
    <xf numFmtId="1" fontId="48" fillId="0" borderId="60" xfId="9" applyNumberFormat="1" applyFont="1" applyBorder="1" applyAlignment="1">
      <alignment horizontal="center" vertical="center"/>
    </xf>
    <xf numFmtId="1" fontId="49" fillId="0" borderId="60" xfId="9" applyNumberFormat="1" applyFont="1" applyBorder="1" applyAlignment="1">
      <alignment horizontal="center" vertical="center"/>
    </xf>
    <xf numFmtId="176" fontId="48" fillId="0" borderId="0" xfId="9" applyNumberFormat="1" applyFont="1" applyAlignment="1">
      <alignment horizontal="center" vertical="center"/>
    </xf>
    <xf numFmtId="2" fontId="32" fillId="0" borderId="32" xfId="9" applyNumberFormat="1" applyFont="1" applyBorder="1" applyAlignment="1">
      <alignment horizontal="left" vertical="center" indent="1"/>
    </xf>
    <xf numFmtId="1" fontId="48" fillId="0" borderId="32" xfId="9" applyNumberFormat="1" applyFont="1" applyBorder="1" applyAlignment="1">
      <alignment horizontal="center" vertical="center"/>
    </xf>
    <xf numFmtId="1" fontId="49" fillId="0" borderId="32" xfId="9" applyNumberFormat="1" applyFont="1" applyBorder="1" applyAlignment="1">
      <alignment horizontal="center" vertical="center"/>
    </xf>
    <xf numFmtId="1" fontId="49" fillId="0" borderId="58" xfId="9" applyNumberFormat="1" applyFont="1" applyBorder="1" applyAlignment="1">
      <alignment horizontal="center" vertical="center"/>
    </xf>
    <xf numFmtId="2" fontId="32" fillId="0" borderId="58" xfId="9" applyNumberFormat="1" applyFont="1" applyBorder="1" applyAlignment="1">
      <alignment horizontal="left" vertical="center" indent="1"/>
    </xf>
    <xf numFmtId="2" fontId="32" fillId="0" borderId="60" xfId="9" applyNumberFormat="1" applyFont="1" applyBorder="1" applyAlignment="1">
      <alignment horizontal="left" vertical="center" indent="1"/>
    </xf>
    <xf numFmtId="0" fontId="24" fillId="0" borderId="31" xfId="1" applyFont="1" applyBorder="1" applyAlignment="1" applyProtection="1">
      <alignment horizontal="center" vertical="center"/>
      <protection hidden="1"/>
    </xf>
    <xf numFmtId="0" fontId="45" fillId="0" borderId="14" xfId="1" applyFont="1" applyBorder="1" applyAlignment="1" applyProtection="1">
      <alignment vertical="center"/>
      <protection hidden="1"/>
    </xf>
    <xf numFmtId="0" fontId="45" fillId="0" borderId="15" xfId="1" applyFont="1" applyBorder="1" applyAlignment="1" applyProtection="1">
      <alignment vertical="center"/>
      <protection hidden="1"/>
    </xf>
    <xf numFmtId="169" fontId="45" fillId="0" borderId="0" xfId="1" applyNumberFormat="1" applyFont="1" applyAlignment="1" applyProtection="1">
      <alignment vertical="center"/>
      <protection hidden="1"/>
    </xf>
    <xf numFmtId="169" fontId="45" fillId="0" borderId="14" xfId="1" applyNumberFormat="1" applyFont="1" applyBorder="1" applyAlignment="1" applyProtection="1">
      <alignment vertical="center"/>
      <protection hidden="1"/>
    </xf>
    <xf numFmtId="0" fontId="45" fillId="0" borderId="0" xfId="1" applyFont="1" applyAlignment="1" applyProtection="1">
      <alignment vertical="center"/>
      <protection hidden="1"/>
    </xf>
    <xf numFmtId="0" fontId="24" fillId="0" borderId="33" xfId="1" applyFont="1" applyBorder="1" applyAlignment="1" applyProtection="1">
      <alignment horizontal="left" vertical="center"/>
      <protection hidden="1"/>
    </xf>
    <xf numFmtId="0" fontId="2" fillId="0" borderId="33" xfId="1" applyFont="1" applyBorder="1" applyAlignment="1" applyProtection="1">
      <alignment horizontal="center" vertical="center"/>
      <protection hidden="1"/>
    </xf>
    <xf numFmtId="0" fontId="31" fillId="3" borderId="37" xfId="1" applyFont="1" applyFill="1" applyBorder="1" applyAlignment="1" applyProtection="1">
      <alignment horizontal="center" vertical="center" wrapText="1"/>
      <protection hidden="1"/>
    </xf>
    <xf numFmtId="0" fontId="31" fillId="3" borderId="38" xfId="1" applyFont="1" applyFill="1" applyBorder="1" applyAlignment="1" applyProtection="1">
      <alignment horizontal="center" vertical="center" wrapText="1"/>
      <protection hidden="1"/>
    </xf>
    <xf numFmtId="2" fontId="31" fillId="3" borderId="38" xfId="1" applyNumberFormat="1" applyFont="1" applyFill="1" applyBorder="1" applyAlignment="1" applyProtection="1">
      <alignment horizontal="center" vertical="center" wrapText="1"/>
      <protection hidden="1"/>
    </xf>
    <xf numFmtId="2" fontId="32" fillId="0" borderId="33" xfId="9" applyNumberFormat="1" applyFont="1" applyBorder="1" applyAlignment="1">
      <alignment horizontal="left" vertical="center" indent="1"/>
    </xf>
    <xf numFmtId="14" fontId="34" fillId="0" borderId="0" xfId="9" applyNumberFormat="1" applyFont="1" applyAlignment="1">
      <alignment horizontal="center" vertical="center"/>
    </xf>
    <xf numFmtId="0" fontId="34" fillId="0" borderId="0" xfId="9" applyFont="1" applyAlignment="1">
      <alignment horizontal="center" vertical="center"/>
    </xf>
    <xf numFmtId="178" fontId="48" fillId="0" borderId="0" xfId="9" applyNumberFormat="1" applyFont="1" applyAlignment="1">
      <alignment horizontal="right" vertical="center"/>
    </xf>
    <xf numFmtId="0" fontId="41" fillId="0" borderId="74" xfId="20" applyFont="1" applyBorder="1" applyAlignment="1">
      <alignment vertical="center" wrapText="1"/>
    </xf>
    <xf numFmtId="0" fontId="24" fillId="0" borderId="0" xfId="20" applyFont="1" applyAlignment="1">
      <alignment horizontal="center" vertical="center" wrapText="1"/>
    </xf>
    <xf numFmtId="0" fontId="41" fillId="0" borderId="0" xfId="20" applyFont="1" applyAlignment="1">
      <alignment horizontal="left" vertical="center" wrapText="1"/>
    </xf>
    <xf numFmtId="0" fontId="38" fillId="0" borderId="0" xfId="0" applyFont="1"/>
    <xf numFmtId="0" fontId="24" fillId="0" borderId="0" xfId="11" applyAlignment="1">
      <alignment horizontal="left"/>
    </xf>
    <xf numFmtId="2" fontId="24" fillId="0" borderId="0" xfId="11" applyNumberFormat="1"/>
    <xf numFmtId="0" fontId="39" fillId="0" borderId="0" xfId="11" applyFont="1" applyAlignment="1">
      <alignment horizontal="right"/>
    </xf>
    <xf numFmtId="0" fontId="39" fillId="0" borderId="0" xfId="11" applyFont="1" applyAlignment="1">
      <alignment horizontal="left"/>
    </xf>
    <xf numFmtId="0" fontId="35" fillId="0" borderId="0" xfId="11" applyFont="1" applyAlignment="1">
      <alignment horizontal="left"/>
    </xf>
    <xf numFmtId="2" fontId="39" fillId="0" borderId="0" xfId="11" applyNumberFormat="1" applyFont="1" applyAlignment="1">
      <alignment horizontal="left"/>
    </xf>
    <xf numFmtId="0" fontId="40" fillId="0" borderId="0" xfId="0" applyFont="1"/>
    <xf numFmtId="0" fontId="36" fillId="0" borderId="0" xfId="11" applyFont="1" applyAlignment="1">
      <alignment horizontal="left"/>
    </xf>
    <xf numFmtId="2" fontId="36" fillId="0" borderId="69" xfId="11" applyNumberFormat="1" applyFont="1" applyBorder="1"/>
    <xf numFmtId="2" fontId="36" fillId="0" borderId="14" xfId="11" applyNumberFormat="1" applyFont="1" applyBorder="1"/>
    <xf numFmtId="2" fontId="32" fillId="0" borderId="0" xfId="11" applyNumberFormat="1" applyFont="1"/>
    <xf numFmtId="2" fontId="35" fillId="0" borderId="0" xfId="11" applyNumberFormat="1" applyFont="1"/>
    <xf numFmtId="2" fontId="39" fillId="0" borderId="0" xfId="11" applyNumberFormat="1" applyFont="1"/>
    <xf numFmtId="0" fontId="38" fillId="0" borderId="0" xfId="0" applyFont="1" applyAlignment="1">
      <alignment horizontal="left"/>
    </xf>
    <xf numFmtId="2" fontId="38" fillId="0" borderId="0" xfId="0" applyNumberFormat="1" applyFont="1"/>
    <xf numFmtId="0" fontId="24" fillId="0" borderId="0" xfId="20" applyFont="1" applyAlignment="1">
      <alignment vertical="center"/>
    </xf>
    <xf numFmtId="0" fontId="41" fillId="0" borderId="0" xfId="20" applyFont="1" applyAlignment="1">
      <alignment horizontal="center" vertical="center" wrapText="1"/>
    </xf>
    <xf numFmtId="0" fontId="28" fillId="0" borderId="0" xfId="0" applyFont="1" applyProtection="1">
      <protection locked="0"/>
    </xf>
    <xf numFmtId="0" fontId="28" fillId="0" borderId="0" xfId="0" applyFont="1" applyAlignment="1" applyProtection="1">
      <alignment vertical="center" wrapText="1"/>
      <protection locked="0"/>
    </xf>
    <xf numFmtId="0" fontId="52" fillId="0" borderId="0" xfId="0" applyFont="1" applyAlignment="1" applyProtection="1">
      <alignment vertical="center" wrapText="1"/>
      <protection locked="0"/>
    </xf>
    <xf numFmtId="0" fontId="28" fillId="2" borderId="49" xfId="0" quotePrefix="1" applyFont="1" applyFill="1" applyBorder="1" applyAlignment="1" applyProtection="1">
      <alignment horizontal="center" vertical="center" wrapText="1" shrinkToFit="1"/>
      <protection locked="0"/>
    </xf>
    <xf numFmtId="0" fontId="28" fillId="0" borderId="49" xfId="0" quotePrefix="1" applyFont="1" applyBorder="1" applyAlignment="1" applyProtection="1">
      <alignment horizontal="center" vertical="center" wrapText="1" shrinkToFit="1"/>
      <protection locked="0"/>
    </xf>
    <xf numFmtId="0" fontId="28" fillId="0" borderId="14" xfId="0" applyFont="1" applyBorder="1" applyAlignment="1" applyProtection="1">
      <alignment horizontal="center"/>
      <protection locked="0"/>
    </xf>
    <xf numFmtId="0" fontId="28" fillId="0" borderId="15" xfId="0" applyFont="1" applyBorder="1" applyProtection="1">
      <protection locked="0"/>
    </xf>
    <xf numFmtId="0" fontId="28" fillId="0" borderId="0" xfId="0" applyFont="1" applyAlignment="1" applyProtection="1">
      <alignment horizontal="center"/>
      <protection locked="0"/>
    </xf>
    <xf numFmtId="4" fontId="28" fillId="0" borderId="0" xfId="10" applyNumberFormat="1" applyFont="1" applyProtection="1">
      <protection locked="0"/>
    </xf>
    <xf numFmtId="0" fontId="28" fillId="0" borderId="0" xfId="0" applyFont="1" applyAlignment="1" applyProtection="1">
      <alignment wrapText="1"/>
      <protection locked="0"/>
    </xf>
    <xf numFmtId="4" fontId="28" fillId="2" borderId="46" xfId="10" applyNumberFormat="1" applyFont="1" applyFill="1" applyBorder="1" applyAlignment="1" applyProtection="1">
      <alignment horizontal="center" vertical="center" wrapText="1" shrinkToFit="1"/>
      <protection locked="0"/>
    </xf>
    <xf numFmtId="4" fontId="28" fillId="2" borderId="33" xfId="10" applyNumberFormat="1" applyFont="1" applyFill="1" applyBorder="1" applyAlignment="1" applyProtection="1">
      <alignment horizontal="center" vertical="center" wrapText="1" shrinkToFit="1"/>
      <protection locked="0"/>
    </xf>
    <xf numFmtId="0" fontId="28" fillId="2" borderId="42" xfId="0" applyFont="1" applyFill="1" applyBorder="1" applyAlignment="1" applyProtection="1">
      <alignment horizontal="center" vertical="center" wrapText="1" shrinkToFit="1"/>
      <protection locked="0"/>
    </xf>
    <xf numFmtId="0" fontId="30" fillId="2" borderId="33" xfId="0" applyFont="1" applyFill="1" applyBorder="1" applyAlignment="1" applyProtection="1">
      <alignment horizontal="center" vertical="center" wrapText="1" shrinkToFit="1"/>
      <protection locked="0"/>
    </xf>
    <xf numFmtId="0" fontId="28" fillId="2" borderId="32" xfId="0" applyFont="1" applyFill="1" applyBorder="1" applyAlignment="1" applyProtection="1">
      <alignment horizontal="center" vertical="center" wrapText="1" shrinkToFit="1"/>
      <protection locked="0"/>
    </xf>
    <xf numFmtId="182" fontId="28" fillId="2" borderId="32" xfId="0" applyNumberFormat="1" applyFont="1" applyFill="1" applyBorder="1" applyAlignment="1" applyProtection="1">
      <alignment horizontal="center" vertical="center" wrapText="1" shrinkToFit="1"/>
      <protection locked="0"/>
    </xf>
    <xf numFmtId="4" fontId="39" fillId="0" borderId="15" xfId="10" applyNumberFormat="1" applyFont="1" applyBorder="1" applyProtection="1">
      <protection locked="0"/>
    </xf>
    <xf numFmtId="0" fontId="28" fillId="0" borderId="16" xfId="0" applyFont="1" applyBorder="1" applyProtection="1">
      <protection locked="0"/>
    </xf>
    <xf numFmtId="0" fontId="28" fillId="0" borderId="0" xfId="0" applyFont="1"/>
    <xf numFmtId="0" fontId="28" fillId="0" borderId="4" xfId="0" applyFont="1" applyBorder="1" applyAlignment="1">
      <alignment horizontal="center" vertical="center"/>
    </xf>
    <xf numFmtId="0" fontId="28" fillId="0" borderId="0" xfId="0" applyFont="1" applyAlignment="1">
      <alignment vertical="center"/>
    </xf>
    <xf numFmtId="0" fontId="39" fillId="0" borderId="0" xfId="0" applyFont="1" applyAlignment="1">
      <alignment vertical="center"/>
    </xf>
    <xf numFmtId="0" fontId="28" fillId="0" borderId="4" xfId="0" applyFont="1" applyBorder="1" applyAlignment="1">
      <alignment horizontal="center"/>
    </xf>
    <xf numFmtId="0" fontId="28" fillId="0" borderId="0" xfId="0" applyFont="1" applyAlignment="1">
      <alignment horizontal="center"/>
    </xf>
    <xf numFmtId="4" fontId="28" fillId="0" borderId="0" xfId="10" applyNumberFormat="1" applyFont="1" applyBorder="1" applyAlignment="1" applyProtection="1">
      <alignment horizontal="center"/>
    </xf>
    <xf numFmtId="4" fontId="28" fillId="0" borderId="0" xfId="10" applyNumberFormat="1" applyFont="1" applyBorder="1" applyProtection="1"/>
    <xf numFmtId="0" fontId="39" fillId="0" borderId="0" xfId="0" applyFont="1" applyAlignment="1">
      <alignment horizontal="center" vertical="center" wrapText="1"/>
    </xf>
    <xf numFmtId="0" fontId="39" fillId="0" borderId="0" xfId="0" applyFont="1" applyAlignment="1">
      <alignment horizontal="right" indent="2"/>
    </xf>
    <xf numFmtId="4" fontId="39" fillId="0" borderId="8" xfId="10" applyNumberFormat="1" applyFont="1" applyBorder="1" applyProtection="1"/>
    <xf numFmtId="0" fontId="28" fillId="0" borderId="14" xfId="0" applyFont="1" applyBorder="1" applyAlignment="1">
      <alignment horizontal="center"/>
    </xf>
    <xf numFmtId="0" fontId="28" fillId="0" borderId="15" xfId="0" applyFont="1" applyBorder="1" applyAlignment="1">
      <alignment horizontal="center"/>
    </xf>
    <xf numFmtId="0" fontId="28" fillId="0" borderId="15" xfId="0" applyFont="1" applyBorder="1"/>
    <xf numFmtId="4" fontId="28" fillId="0" borderId="15" xfId="10" applyNumberFormat="1" applyFont="1" applyBorder="1" applyProtection="1"/>
    <xf numFmtId="4" fontId="28" fillId="0" borderId="0" xfId="10" applyNumberFormat="1" applyFont="1" applyProtection="1"/>
    <xf numFmtId="0" fontId="28" fillId="2" borderId="4" xfId="0" quotePrefix="1" applyFont="1" applyFill="1" applyBorder="1" applyAlignment="1">
      <alignment horizontal="center" vertical="center" wrapText="1" shrinkToFit="1"/>
    </xf>
    <xf numFmtId="0" fontId="28" fillId="0" borderId="66" xfId="0" applyFont="1" applyBorder="1"/>
    <xf numFmtId="0" fontId="39" fillId="0" borderId="66" xfId="0" applyFont="1" applyBorder="1" applyAlignment="1">
      <alignment horizontal="right" indent="2"/>
    </xf>
    <xf numFmtId="0" fontId="28" fillId="0" borderId="10" xfId="0" applyFont="1" applyBorder="1" applyAlignment="1">
      <alignment wrapText="1"/>
    </xf>
    <xf numFmtId="4" fontId="39" fillId="0" borderId="10" xfId="10" applyNumberFormat="1" applyFont="1" applyBorder="1" applyProtection="1"/>
    <xf numFmtId="0" fontId="28" fillId="2" borderId="0" xfId="0" applyFont="1" applyFill="1" applyAlignment="1">
      <alignment horizontal="center" vertical="center" wrapText="1" shrinkToFit="1"/>
    </xf>
    <xf numFmtId="0" fontId="30" fillId="2" borderId="0" xfId="0" applyFont="1" applyFill="1" applyAlignment="1">
      <alignment horizontal="center" vertical="center" wrapText="1" shrinkToFit="1"/>
    </xf>
    <xf numFmtId="182" fontId="28" fillId="2" borderId="0" xfId="0" applyNumberFormat="1" applyFont="1" applyFill="1" applyAlignment="1">
      <alignment horizontal="center" vertical="center" wrapText="1" shrinkToFit="1"/>
    </xf>
    <xf numFmtId="0" fontId="28" fillId="2" borderId="5" xfId="0" applyFont="1" applyFill="1" applyBorder="1" applyAlignment="1">
      <alignment horizontal="left" vertical="center" wrapText="1" shrinkToFit="1"/>
    </xf>
    <xf numFmtId="0" fontId="28" fillId="0" borderId="0" xfId="0" applyFont="1" applyAlignment="1">
      <alignment wrapText="1"/>
    </xf>
    <xf numFmtId="0" fontId="29" fillId="0" borderId="0" xfId="0" applyFont="1" applyAlignment="1">
      <alignment vertical="center" wrapText="1"/>
    </xf>
    <xf numFmtId="164" fontId="3" fillId="0" borderId="0" xfId="1" applyNumberFormat="1" applyFont="1" applyAlignment="1">
      <alignment vertical="center"/>
    </xf>
    <xf numFmtId="4" fontId="3" fillId="0" borderId="6" xfId="1" applyNumberFormat="1" applyFont="1" applyBorder="1" applyAlignment="1">
      <alignment horizontal="left" vertical="center" shrinkToFit="1"/>
    </xf>
    <xf numFmtId="187" fontId="6" fillId="0" borderId="0" xfId="1" applyNumberFormat="1" applyFont="1" applyAlignment="1">
      <alignment vertical="center"/>
    </xf>
    <xf numFmtId="188" fontId="15" fillId="0" borderId="0" xfId="1" applyNumberFormat="1" applyFont="1" applyAlignment="1">
      <alignment vertical="center"/>
    </xf>
    <xf numFmtId="164" fontId="14" fillId="0" borderId="0" xfId="1" applyNumberFormat="1" applyFont="1" applyAlignment="1">
      <alignment vertical="center"/>
    </xf>
    <xf numFmtId="1" fontId="48" fillId="0" borderId="58" xfId="9" applyNumberFormat="1" applyFont="1" applyBorder="1" applyAlignment="1">
      <alignment horizontal="center" vertical="center"/>
    </xf>
    <xf numFmtId="0" fontId="17" fillId="0" borderId="6" xfId="1" applyFont="1" applyBorder="1" applyAlignment="1" applyProtection="1">
      <alignment horizontal="left" vertical="center"/>
      <protection locked="0"/>
    </xf>
    <xf numFmtId="0" fontId="58" fillId="0" borderId="0" xfId="1" applyFont="1" applyAlignment="1">
      <alignment horizontal="center" vertical="center"/>
    </xf>
    <xf numFmtId="0" fontId="29" fillId="0" borderId="0" xfId="0" applyFont="1" applyAlignment="1">
      <alignment horizontal="center" vertical="center" wrapText="1"/>
    </xf>
    <xf numFmtId="40" fontId="45" fillId="0" borderId="25" xfId="1" applyNumberFormat="1" applyFont="1" applyBorder="1" applyAlignment="1" applyProtection="1">
      <alignment vertical="center"/>
      <protection hidden="1"/>
    </xf>
    <xf numFmtId="40" fontId="45" fillId="0" borderId="27" xfId="1" applyNumberFormat="1" applyFont="1" applyBorder="1" applyAlignment="1" applyProtection="1">
      <alignment vertical="center"/>
      <protection hidden="1"/>
    </xf>
    <xf numFmtId="40" fontId="45" fillId="0" borderId="26" xfId="1" applyNumberFormat="1" applyFont="1" applyBorder="1" applyAlignment="1" applyProtection="1">
      <alignment vertical="center"/>
      <protection hidden="1"/>
    </xf>
    <xf numFmtId="40" fontId="45" fillId="0" borderId="30" xfId="1" applyNumberFormat="1" applyFont="1" applyBorder="1" applyAlignment="1" applyProtection="1">
      <alignment vertical="center"/>
      <protection hidden="1"/>
    </xf>
    <xf numFmtId="40" fontId="45" fillId="0" borderId="0" xfId="1" applyNumberFormat="1" applyFont="1" applyAlignment="1" applyProtection="1">
      <alignment vertical="center"/>
      <protection hidden="1"/>
    </xf>
    <xf numFmtId="40" fontId="32" fillId="0" borderId="60" xfId="9" applyNumberFormat="1" applyFont="1" applyBorder="1" applyAlignment="1">
      <alignment horizontal="left" vertical="center" indent="1"/>
    </xf>
    <xf numFmtId="40" fontId="32" fillId="0" borderId="32" xfId="9" applyNumberFormat="1" applyFont="1" applyBorder="1" applyAlignment="1">
      <alignment horizontal="left" vertical="center" indent="1"/>
    </xf>
    <xf numFmtId="40" fontId="32" fillId="0" borderId="58" xfId="9" applyNumberFormat="1" applyFont="1" applyBorder="1" applyAlignment="1">
      <alignment horizontal="left" vertical="center" indent="1"/>
    </xf>
    <xf numFmtId="40" fontId="48" fillId="0" borderId="60" xfId="9" applyNumberFormat="1" applyFont="1" applyBorder="1" applyAlignment="1">
      <alignment horizontal="left" vertical="center" indent="1"/>
    </xf>
    <xf numFmtId="40" fontId="48" fillId="0" borderId="60" xfId="9" applyNumberFormat="1" applyFont="1" applyBorder="1" applyAlignment="1">
      <alignment horizontal="center" vertical="center"/>
    </xf>
    <xf numFmtId="40" fontId="48" fillId="0" borderId="32" xfId="9" applyNumberFormat="1" applyFont="1" applyBorder="1" applyAlignment="1">
      <alignment horizontal="left" vertical="center" indent="1"/>
    </xf>
    <xf numFmtId="40" fontId="48" fillId="0" borderId="32" xfId="9" applyNumberFormat="1" applyFont="1" applyBorder="1" applyAlignment="1">
      <alignment horizontal="center" vertical="center"/>
    </xf>
    <xf numFmtId="40" fontId="48" fillId="0" borderId="58" xfId="9" applyNumberFormat="1" applyFont="1" applyBorder="1" applyAlignment="1">
      <alignment horizontal="left" vertical="center" indent="1"/>
    </xf>
    <xf numFmtId="40" fontId="48" fillId="0" borderId="58" xfId="9" applyNumberFormat="1" applyFont="1" applyBorder="1" applyAlignment="1">
      <alignment horizontal="center" vertical="center"/>
    </xf>
    <xf numFmtId="40" fontId="32" fillId="0" borderId="33" xfId="9" applyNumberFormat="1" applyFont="1" applyBorder="1" applyAlignment="1">
      <alignment horizontal="left" vertical="center" indent="1"/>
    </xf>
    <xf numFmtId="40" fontId="50" fillId="0" borderId="34" xfId="9" applyNumberFormat="1" applyFont="1" applyBorder="1" applyAlignment="1">
      <alignment horizontal="left" vertical="center" indent="1"/>
    </xf>
    <xf numFmtId="40" fontId="35" fillId="0" borderId="34" xfId="11" applyNumberFormat="1" applyFont="1" applyBorder="1"/>
    <xf numFmtId="40" fontId="35" fillId="0" borderId="35" xfId="11" applyNumberFormat="1" applyFont="1" applyBorder="1"/>
    <xf numFmtId="40" fontId="35" fillId="0" borderId="29" xfId="11" applyNumberFormat="1" applyFont="1" applyBorder="1"/>
    <xf numFmtId="40" fontId="35" fillId="0" borderId="61" xfId="11" applyNumberFormat="1" applyFont="1" applyBorder="1"/>
    <xf numFmtId="189" fontId="4" fillId="0" borderId="6" xfId="1" applyNumberFormat="1" applyFont="1" applyBorder="1" applyAlignment="1">
      <alignment horizontal="right" vertical="center"/>
    </xf>
    <xf numFmtId="0" fontId="24" fillId="0" borderId="31" xfId="1" applyFont="1" applyBorder="1" applyAlignment="1" applyProtection="1">
      <alignment horizontal="center" vertical="center"/>
      <protection locked="0" hidden="1"/>
    </xf>
    <xf numFmtId="0" fontId="28" fillId="0" borderId="33" xfId="1" applyFont="1" applyBorder="1" applyAlignment="1" applyProtection="1">
      <alignment horizontal="left" vertical="center" wrapText="1" shrinkToFit="1"/>
      <protection locked="0"/>
    </xf>
    <xf numFmtId="4" fontId="28" fillId="0" borderId="33" xfId="1" applyNumberFormat="1" applyFont="1" applyBorder="1" applyAlignment="1" applyProtection="1">
      <alignment horizontal="left" vertical="center" wrapText="1" shrinkToFit="1"/>
      <protection locked="0"/>
    </xf>
    <xf numFmtId="49" fontId="28" fillId="0" borderId="33" xfId="0" applyNumberFormat="1" applyFont="1" applyBorder="1" applyAlignment="1" applyProtection="1">
      <alignment horizontal="left" vertical="center" wrapText="1" shrinkToFit="1"/>
      <protection locked="0"/>
    </xf>
    <xf numFmtId="0" fontId="28" fillId="0" borderId="33" xfId="0" applyFont="1" applyBorder="1" applyAlignment="1" applyProtection="1">
      <alignment horizontal="left" vertical="center" wrapText="1" shrinkToFit="1"/>
      <protection locked="0"/>
    </xf>
    <xf numFmtId="182" fontId="28" fillId="0" borderId="33" xfId="0" applyNumberFormat="1" applyFont="1" applyBorder="1" applyAlignment="1" applyProtection="1">
      <alignment horizontal="left" vertical="center" wrapText="1" shrinkToFit="1"/>
      <protection locked="0"/>
    </xf>
    <xf numFmtId="0" fontId="29" fillId="0" borderId="49" xfId="0" quotePrefix="1" applyFont="1" applyBorder="1" applyAlignment="1" applyProtection="1">
      <alignment horizontal="center" vertical="center" wrapText="1" shrinkToFit="1"/>
      <protection locked="0"/>
    </xf>
    <xf numFmtId="0" fontId="29" fillId="0" borderId="32" xfId="0" applyFont="1" applyBorder="1" applyAlignment="1" applyProtection="1">
      <alignment horizontal="left" vertical="center" wrapText="1" shrinkToFit="1"/>
      <protection locked="0"/>
    </xf>
    <xf numFmtId="4" fontId="29" fillId="0" borderId="32" xfId="10" applyNumberFormat="1" applyFont="1" applyFill="1" applyBorder="1" applyAlignment="1" applyProtection="1">
      <alignment horizontal="left" vertical="center" wrapText="1" shrinkToFit="1"/>
      <protection locked="0"/>
    </xf>
    <xf numFmtId="4" fontId="29" fillId="0" borderId="51" xfId="10" applyNumberFormat="1" applyFont="1" applyFill="1" applyBorder="1" applyAlignment="1" applyProtection="1">
      <alignment horizontal="left" vertical="center" wrapText="1" shrinkToFit="1"/>
      <protection locked="0"/>
    </xf>
    <xf numFmtId="182" fontId="29" fillId="0" borderId="32" xfId="0" applyNumberFormat="1" applyFont="1" applyBorder="1" applyAlignment="1" applyProtection="1">
      <alignment horizontal="left" vertical="center" wrapText="1" shrinkToFit="1"/>
      <protection locked="0"/>
    </xf>
    <xf numFmtId="0" fontId="28" fillId="0" borderId="32" xfId="1" applyFont="1" applyBorder="1" applyAlignment="1" applyProtection="1">
      <alignment horizontal="left" vertical="center" wrapText="1" shrinkToFit="1"/>
      <protection locked="0"/>
    </xf>
    <xf numFmtId="0" fontId="29" fillId="0" borderId="32" xfId="0" quotePrefix="1" applyFont="1" applyBorder="1" applyAlignment="1" applyProtection="1">
      <alignment horizontal="left" vertical="center" wrapText="1" shrinkToFit="1"/>
      <protection locked="0"/>
    </xf>
    <xf numFmtId="4" fontId="28" fillId="0" borderId="33" xfId="10" applyNumberFormat="1" applyFont="1" applyFill="1" applyBorder="1" applyAlignment="1" applyProtection="1">
      <alignment horizontal="left" vertical="center" wrapText="1" shrinkToFit="1"/>
      <protection locked="0"/>
    </xf>
    <xf numFmtId="0" fontId="28" fillId="0" borderId="32" xfId="0" applyFont="1" applyBorder="1" applyAlignment="1" applyProtection="1">
      <alignment horizontal="left" vertical="center" wrapText="1" shrinkToFit="1"/>
      <protection locked="0"/>
    </xf>
    <xf numFmtId="0" fontId="30" fillId="0" borderId="32" xfId="0" applyFont="1" applyBorder="1" applyAlignment="1" applyProtection="1">
      <alignment horizontal="left" vertical="center" wrapText="1" shrinkToFit="1"/>
      <protection locked="0"/>
    </xf>
    <xf numFmtId="182" fontId="28" fillId="0" borderId="32" xfId="0" applyNumberFormat="1" applyFont="1" applyBorder="1" applyAlignment="1" applyProtection="1">
      <alignment horizontal="left" vertical="center" wrapText="1" shrinkToFit="1"/>
      <protection locked="0"/>
    </xf>
    <xf numFmtId="0" fontId="28" fillId="0" borderId="42" xfId="0" applyFont="1" applyBorder="1" applyAlignment="1" applyProtection="1">
      <alignment horizontal="left" vertical="center" wrapText="1" shrinkToFit="1"/>
      <protection locked="0"/>
    </xf>
    <xf numFmtId="4" fontId="28" fillId="0" borderId="32" xfId="10" applyNumberFormat="1" applyFont="1" applyFill="1" applyBorder="1" applyAlignment="1" applyProtection="1">
      <alignment horizontal="left" vertical="center" wrapText="1" shrinkToFit="1"/>
      <protection locked="0"/>
    </xf>
    <xf numFmtId="0" fontId="28" fillId="0" borderId="72" xfId="0" quotePrefix="1" applyFont="1" applyBorder="1" applyAlignment="1" applyProtection="1">
      <alignment horizontal="center" vertical="center" wrapText="1" shrinkToFit="1"/>
      <protection locked="0"/>
    </xf>
    <xf numFmtId="4" fontId="28" fillId="0" borderId="46" xfId="10" applyNumberFormat="1" applyFont="1" applyFill="1" applyBorder="1" applyAlignment="1" applyProtection="1">
      <alignment vertical="center" wrapText="1" shrinkToFit="1"/>
      <protection locked="0"/>
    </xf>
    <xf numFmtId="4" fontId="28" fillId="0" borderId="33" xfId="10" applyNumberFormat="1" applyFont="1" applyFill="1" applyBorder="1" applyAlignment="1" applyProtection="1">
      <alignment horizontal="center" vertical="center" wrapText="1" shrinkToFit="1"/>
      <protection locked="0"/>
    </xf>
    <xf numFmtId="0" fontId="28" fillId="0" borderId="40" xfId="0" applyFont="1" applyBorder="1" applyAlignment="1" applyProtection="1">
      <alignment horizontal="center" vertical="center" wrapText="1" shrinkToFit="1"/>
      <protection locked="0"/>
    </xf>
    <xf numFmtId="0" fontId="30" fillId="0" borderId="33" xfId="0" applyFont="1" applyBorder="1" applyAlignment="1" applyProtection="1">
      <alignment horizontal="center" vertical="center" wrapText="1" shrinkToFit="1"/>
      <protection locked="0"/>
    </xf>
    <xf numFmtId="0" fontId="28" fillId="0" borderId="33" xfId="0" applyFont="1" applyBorder="1" applyAlignment="1" applyProtection="1">
      <alignment horizontal="center" vertical="center" wrapText="1" shrinkToFit="1"/>
      <protection locked="0"/>
    </xf>
    <xf numFmtId="182" fontId="28" fillId="0" borderId="33" xfId="0" applyNumberFormat="1" applyFont="1" applyBorder="1" applyAlignment="1" applyProtection="1">
      <alignment horizontal="center" vertical="center" wrapText="1" shrinkToFit="1"/>
      <protection locked="0"/>
    </xf>
    <xf numFmtId="4" fontId="28" fillId="0" borderId="46" xfId="10" applyNumberFormat="1" applyFont="1" applyFill="1" applyBorder="1" applyAlignment="1" applyProtection="1">
      <alignment horizontal="center" vertical="center" wrapText="1" shrinkToFit="1"/>
      <protection locked="0"/>
    </xf>
    <xf numFmtId="0" fontId="28" fillId="0" borderId="42" xfId="0" applyFont="1" applyBorder="1" applyAlignment="1" applyProtection="1">
      <alignment horizontal="center" vertical="center" wrapText="1" shrinkToFit="1"/>
      <protection locked="0"/>
    </xf>
    <xf numFmtId="0" fontId="28" fillId="0" borderId="32" xfId="0" applyFont="1" applyBorder="1" applyAlignment="1" applyProtection="1">
      <alignment horizontal="center" vertical="center" wrapText="1" shrinkToFit="1"/>
      <protection locked="0"/>
    </xf>
    <xf numFmtId="182" fontId="28" fillId="0" borderId="32" xfId="0" applyNumberFormat="1" applyFont="1" applyBorder="1" applyAlignment="1" applyProtection="1">
      <alignment horizontal="center" vertical="center" wrapText="1" shrinkToFit="1"/>
      <protection locked="0"/>
    </xf>
    <xf numFmtId="4" fontId="28" fillId="0" borderId="33" xfId="10" applyNumberFormat="1" applyFont="1" applyFill="1" applyBorder="1" applyAlignment="1" applyProtection="1">
      <alignment vertical="center" wrapText="1" shrinkToFit="1"/>
      <protection locked="0"/>
    </xf>
    <xf numFmtId="0" fontId="30" fillId="0" borderId="32" xfId="0" applyFont="1" applyBorder="1" applyAlignment="1" applyProtection="1">
      <alignment horizontal="center" vertical="center" wrapText="1" shrinkToFit="1"/>
      <protection locked="0"/>
    </xf>
    <xf numFmtId="182" fontId="28" fillId="0" borderId="44" xfId="0" applyNumberFormat="1" applyFont="1" applyBorder="1" applyAlignment="1" applyProtection="1">
      <alignment horizontal="center" vertical="center" wrapText="1" shrinkToFit="1"/>
      <protection locked="0"/>
    </xf>
    <xf numFmtId="182" fontId="28" fillId="0" borderId="70" xfId="0" applyNumberFormat="1" applyFont="1" applyBorder="1" applyAlignment="1" applyProtection="1">
      <alignment horizontal="center" vertical="center" wrapText="1" shrinkToFit="1"/>
      <protection locked="0"/>
    </xf>
    <xf numFmtId="191" fontId="32" fillId="0" borderId="58" xfId="9" applyNumberFormat="1" applyFont="1" applyBorder="1" applyAlignment="1">
      <alignment horizontal="center" vertical="center"/>
    </xf>
    <xf numFmtId="191" fontId="32" fillId="0" borderId="60" xfId="9" applyNumberFormat="1" applyFont="1" applyBorder="1" applyAlignment="1">
      <alignment horizontal="center" vertical="center"/>
    </xf>
    <xf numFmtId="191" fontId="32" fillId="0" borderId="32" xfId="9" applyNumberFormat="1" applyFont="1" applyBorder="1" applyAlignment="1">
      <alignment horizontal="center" vertical="center"/>
    </xf>
    <xf numFmtId="40" fontId="32" fillId="0" borderId="58" xfId="9" applyNumberFormat="1" applyFont="1" applyBorder="1" applyAlignment="1">
      <alignment horizontal="center" vertical="center"/>
    </xf>
    <xf numFmtId="40" fontId="32" fillId="0" borderId="60" xfId="9" applyNumberFormat="1" applyFont="1" applyBorder="1" applyAlignment="1">
      <alignment horizontal="center" vertical="center"/>
    </xf>
    <xf numFmtId="40" fontId="32" fillId="0" borderId="32" xfId="9" applyNumberFormat="1" applyFont="1" applyBorder="1" applyAlignment="1">
      <alignment horizontal="center" vertical="center"/>
    </xf>
    <xf numFmtId="0" fontId="60" fillId="0" borderId="0" xfId="9" applyFont="1" applyAlignment="1">
      <alignment horizontal="left" vertical="center"/>
    </xf>
    <xf numFmtId="0" fontId="29" fillId="0" borderId="0" xfId="0" applyFont="1" applyAlignment="1">
      <alignment vertical="center"/>
    </xf>
    <xf numFmtId="40" fontId="50" fillId="0" borderId="32" xfId="9" applyNumberFormat="1" applyFont="1" applyBorder="1" applyAlignment="1">
      <alignment horizontal="left" vertical="center" indent="1"/>
    </xf>
    <xf numFmtId="40" fontId="50" fillId="0" borderId="60" xfId="9" applyNumberFormat="1" applyFont="1" applyBorder="1" applyAlignment="1">
      <alignment horizontal="left" vertical="center" indent="1"/>
    </xf>
    <xf numFmtId="40" fontId="50" fillId="0" borderId="58" xfId="9" applyNumberFormat="1" applyFont="1" applyBorder="1" applyAlignment="1">
      <alignment horizontal="left" vertical="center" indent="1"/>
    </xf>
    <xf numFmtId="40" fontId="45" fillId="0" borderId="28" xfId="1" applyNumberFormat="1" applyFont="1" applyBorder="1" applyAlignment="1" applyProtection="1">
      <alignment vertical="center"/>
      <protection hidden="1"/>
    </xf>
    <xf numFmtId="40" fontId="45" fillId="0" borderId="52" xfId="1" applyNumberFormat="1" applyFont="1" applyBorder="1" applyAlignment="1" applyProtection="1">
      <alignment vertical="center"/>
      <protection hidden="1"/>
    </xf>
    <xf numFmtId="0" fontId="45" fillId="0" borderId="15" xfId="1" applyFont="1" applyBorder="1" applyAlignment="1" applyProtection="1">
      <alignment horizontal="center" vertical="center"/>
      <protection hidden="1"/>
    </xf>
    <xf numFmtId="0" fontId="29" fillId="0" borderId="0" xfId="21" applyFont="1" applyAlignment="1">
      <alignment vertical="center" wrapText="1"/>
    </xf>
    <xf numFmtId="0" fontId="45" fillId="0" borderId="0" xfId="0" applyFont="1" applyAlignment="1">
      <alignment horizontal="center" vertical="center" wrapText="1"/>
    </xf>
    <xf numFmtId="0" fontId="31" fillId="0" borderId="37" xfId="8" applyFont="1" applyBorder="1" applyAlignment="1">
      <alignment horizontal="center" vertical="center" wrapText="1"/>
    </xf>
    <xf numFmtId="0" fontId="31" fillId="0" borderId="38" xfId="8" applyFont="1" applyBorder="1" applyAlignment="1">
      <alignment horizontal="center" vertical="center" wrapText="1"/>
    </xf>
    <xf numFmtId="0" fontId="31" fillId="0" borderId="39" xfId="8" quotePrefix="1" applyFont="1" applyBorder="1" applyAlignment="1">
      <alignment horizontal="center" vertical="center" wrapText="1"/>
    </xf>
    <xf numFmtId="0" fontId="24" fillId="0" borderId="72" xfId="8" applyFont="1" applyBorder="1" applyAlignment="1">
      <alignment horizontal="center" vertical="center"/>
    </xf>
    <xf numFmtId="0" fontId="41" fillId="0" borderId="31" xfId="8" applyFont="1" applyBorder="1" applyAlignment="1" applyProtection="1">
      <alignment vertical="center"/>
      <protection locked="0"/>
    </xf>
    <xf numFmtId="0" fontId="41" fillId="0" borderId="33" xfId="8" applyFont="1" applyBorder="1" applyAlignment="1" applyProtection="1">
      <alignment horizontal="center" vertical="center"/>
      <protection locked="0"/>
    </xf>
    <xf numFmtId="183" fontId="41" fillId="0" borderId="33" xfId="8" applyNumberFormat="1" applyFont="1" applyBorder="1" applyAlignment="1" applyProtection="1">
      <alignment horizontal="left" vertical="center" indent="1"/>
      <protection locked="0"/>
    </xf>
    <xf numFmtId="40" fontId="41" fillId="0" borderId="33" xfId="8" applyNumberFormat="1" applyFont="1" applyBorder="1" applyAlignment="1" applyProtection="1">
      <alignment horizontal="left" vertical="center" indent="1"/>
      <protection locked="0"/>
    </xf>
    <xf numFmtId="40" fontId="41" fillId="0" borderId="34" xfId="8" applyNumberFormat="1" applyFont="1" applyBorder="1" applyAlignment="1" applyProtection="1">
      <alignment horizontal="left" vertical="center" indent="1"/>
      <protection locked="0"/>
    </xf>
    <xf numFmtId="0" fontId="24" fillId="0" borderId="49" xfId="8" applyFont="1" applyBorder="1" applyAlignment="1">
      <alignment horizontal="center" vertical="center"/>
    </xf>
    <xf numFmtId="0" fontId="41" fillId="0" borderId="36" xfId="8" applyFont="1" applyBorder="1" applyAlignment="1" applyProtection="1">
      <alignment vertical="center"/>
      <protection locked="0"/>
    </xf>
    <xf numFmtId="0" fontId="41" fillId="0" borderId="32" xfId="8" applyFont="1" applyBorder="1" applyAlignment="1" applyProtection="1">
      <alignment horizontal="center" vertical="center"/>
      <protection locked="0"/>
    </xf>
    <xf numFmtId="183" fontId="41" fillId="0" borderId="32" xfId="8" applyNumberFormat="1" applyFont="1" applyBorder="1" applyAlignment="1" applyProtection="1">
      <alignment horizontal="left" vertical="center" indent="1"/>
      <protection locked="0"/>
    </xf>
    <xf numFmtId="40" fontId="41" fillId="0" borderId="32" xfId="8" applyNumberFormat="1" applyFont="1" applyBorder="1" applyAlignment="1" applyProtection="1">
      <alignment horizontal="left" vertical="center" indent="1"/>
      <protection locked="0"/>
    </xf>
    <xf numFmtId="40" fontId="41" fillId="0" borderId="35" xfId="8" applyNumberFormat="1" applyFont="1" applyBorder="1" applyAlignment="1" applyProtection="1">
      <alignment horizontal="left" vertical="center" indent="1"/>
      <protection locked="0"/>
    </xf>
    <xf numFmtId="0" fontId="24" fillId="0" borderId="84" xfId="8" applyFont="1" applyBorder="1" applyAlignment="1">
      <alignment horizontal="center" vertical="center"/>
    </xf>
    <xf numFmtId="0" fontId="41" fillId="0" borderId="57" xfId="8" applyFont="1" applyBorder="1" applyAlignment="1" applyProtection="1">
      <alignment vertical="center"/>
      <protection locked="0"/>
    </xf>
    <xf numFmtId="0" fontId="41" fillId="0" borderId="58" xfId="8" applyFont="1" applyBorder="1" applyAlignment="1" applyProtection="1">
      <alignment horizontal="center" vertical="center"/>
      <protection locked="0"/>
    </xf>
    <xf numFmtId="183" fontId="41" fillId="0" borderId="58" xfId="8" applyNumberFormat="1" applyFont="1" applyBorder="1" applyAlignment="1" applyProtection="1">
      <alignment horizontal="left" vertical="center" indent="1"/>
      <protection locked="0"/>
    </xf>
    <xf numFmtId="40" fontId="41" fillId="0" borderId="58" xfId="8" applyNumberFormat="1" applyFont="1" applyBorder="1" applyAlignment="1" applyProtection="1">
      <alignment horizontal="left" vertical="center" indent="1"/>
      <protection locked="0"/>
    </xf>
    <xf numFmtId="40" fontId="41" fillId="0" borderId="29" xfId="8" applyNumberFormat="1" applyFont="1" applyBorder="1" applyAlignment="1" applyProtection="1">
      <alignment horizontal="left" vertical="center" indent="1"/>
      <protection locked="0"/>
    </xf>
    <xf numFmtId="0" fontId="41" fillId="0" borderId="59" xfId="8" applyFont="1" applyBorder="1" applyAlignment="1" applyProtection="1">
      <alignment vertical="center"/>
      <protection locked="0"/>
    </xf>
    <xf numFmtId="0" fontId="41" fillId="0" borderId="60" xfId="8" applyFont="1" applyBorder="1" applyAlignment="1" applyProtection="1">
      <alignment horizontal="center" vertical="center"/>
      <protection locked="0"/>
    </xf>
    <xf numFmtId="183" fontId="41" fillId="0" borderId="60" xfId="8" applyNumberFormat="1" applyFont="1" applyBorder="1" applyAlignment="1" applyProtection="1">
      <alignment horizontal="left" vertical="center" indent="1"/>
      <protection locked="0"/>
    </xf>
    <xf numFmtId="40" fontId="41" fillId="0" borderId="60" xfId="8" applyNumberFormat="1" applyFont="1" applyBorder="1" applyAlignment="1" applyProtection="1">
      <alignment horizontal="left" vertical="center" indent="1"/>
      <protection locked="0"/>
    </xf>
    <xf numFmtId="40" fontId="41" fillId="0" borderId="61" xfId="8" applyNumberFormat="1" applyFont="1" applyBorder="1" applyAlignment="1" applyProtection="1">
      <alignment horizontal="left" vertical="center" indent="1"/>
      <protection locked="0"/>
    </xf>
    <xf numFmtId="0" fontId="31" fillId="3" borderId="3" xfId="8" applyFont="1" applyFill="1" applyBorder="1" applyAlignment="1">
      <alignment horizontal="center" vertical="center" wrapText="1"/>
    </xf>
    <xf numFmtId="40" fontId="44" fillId="3" borderId="23" xfId="8" applyNumberFormat="1" applyFont="1" applyFill="1" applyBorder="1" applyAlignment="1">
      <alignment vertical="center"/>
    </xf>
    <xf numFmtId="40" fontId="44" fillId="3" borderId="70" xfId="8" applyNumberFormat="1" applyFont="1" applyFill="1" applyBorder="1" applyAlignment="1">
      <alignment vertical="center"/>
    </xf>
    <xf numFmtId="40" fontId="44" fillId="3" borderId="71" xfId="8" applyNumberFormat="1" applyFont="1" applyFill="1" applyBorder="1" applyAlignment="1">
      <alignment vertical="center"/>
    </xf>
    <xf numFmtId="0" fontId="24" fillId="0" borderId="0" xfId="20" applyFont="1" applyAlignment="1">
      <alignment horizontal="center" vertical="center"/>
    </xf>
    <xf numFmtId="0" fontId="24" fillId="0" borderId="0" xfId="9" applyFont="1" applyAlignment="1">
      <alignment horizontal="right" vertical="center"/>
    </xf>
    <xf numFmtId="9" fontId="24" fillId="0" borderId="0" xfId="9" applyNumberFormat="1" applyFont="1" applyAlignment="1">
      <alignment vertical="center"/>
    </xf>
    <xf numFmtId="0" fontId="28" fillId="0" borderId="0" xfId="9" applyFont="1" applyAlignment="1">
      <alignment vertical="center"/>
    </xf>
    <xf numFmtId="0" fontId="24" fillId="0" borderId="46" xfId="9" applyFont="1" applyBorder="1" applyAlignment="1">
      <alignment horizontal="right" vertical="center"/>
    </xf>
    <xf numFmtId="0" fontId="24" fillId="0" borderId="46" xfId="9" applyFont="1" applyBorder="1" applyAlignment="1">
      <alignment horizontal="left" vertical="center" indent="1"/>
    </xf>
    <xf numFmtId="0" fontId="38" fillId="0" borderId="0" xfId="0" applyFont="1" applyAlignment="1">
      <alignment horizontal="left" vertical="center" indent="1"/>
    </xf>
    <xf numFmtId="0" fontId="34" fillId="0" borderId="0" xfId="9" applyFont="1" applyAlignment="1">
      <alignment horizontal="left" vertical="center"/>
    </xf>
    <xf numFmtId="0" fontId="39" fillId="0" borderId="0" xfId="9" applyFont="1" applyAlignment="1">
      <alignment horizontal="center" vertical="center"/>
    </xf>
    <xf numFmtId="0" fontId="39" fillId="0" borderId="52" xfId="9" applyFont="1" applyBorder="1" applyAlignment="1">
      <alignment horizontal="center" vertical="center"/>
    </xf>
    <xf numFmtId="0" fontId="32" fillId="0" borderId="68" xfId="9" applyFont="1" applyBorder="1" applyAlignment="1">
      <alignment horizontal="center" vertical="center" wrapText="1"/>
    </xf>
    <xf numFmtId="0" fontId="32" fillId="0" borderId="2" xfId="9" applyFont="1" applyBorder="1" applyAlignment="1">
      <alignment horizontal="center" vertical="center" wrapText="1"/>
    </xf>
    <xf numFmtId="0" fontId="32" fillId="0" borderId="18" xfId="9" applyFont="1" applyBorder="1" applyAlignment="1">
      <alignment horizontal="center" vertical="center" wrapText="1"/>
    </xf>
    <xf numFmtId="0" fontId="32" fillId="0" borderId="67" xfId="9" applyFont="1" applyBorder="1" applyAlignment="1">
      <alignment horizontal="center" vertical="center" wrapText="1"/>
    </xf>
    <xf numFmtId="1" fontId="32" fillId="0" borderId="67" xfId="9" applyNumberFormat="1" applyFont="1" applyBorder="1" applyAlignment="1">
      <alignment horizontal="center" vertical="center" wrapText="1"/>
    </xf>
    <xf numFmtId="0" fontId="32" fillId="0" borderId="19" xfId="9" applyFont="1" applyBorder="1" applyAlignment="1">
      <alignment horizontal="center" vertical="center" wrapText="1"/>
    </xf>
    <xf numFmtId="0" fontId="47" fillId="0" borderId="20" xfId="9" applyFont="1" applyBorder="1" applyAlignment="1">
      <alignment horizontal="center" vertical="center" wrapText="1"/>
    </xf>
    <xf numFmtId="0" fontId="32" fillId="0" borderId="62" xfId="9" applyFont="1" applyBorder="1" applyAlignment="1">
      <alignment horizontal="center" vertical="center" wrapText="1"/>
    </xf>
    <xf numFmtId="9" fontId="32" fillId="0" borderId="67" xfId="9" applyNumberFormat="1" applyFont="1" applyBorder="1" applyAlignment="1">
      <alignment horizontal="center" vertical="center" wrapText="1"/>
    </xf>
    <xf numFmtId="0" fontId="47" fillId="0" borderId="19" xfId="9" applyFont="1" applyBorder="1" applyAlignment="1">
      <alignment horizontal="center" vertical="center" wrapText="1"/>
    </xf>
    <xf numFmtId="0" fontId="32" fillId="0" borderId="37" xfId="9" applyFont="1" applyBorder="1" applyAlignment="1">
      <alignment horizontal="center" vertical="center" wrapText="1"/>
    </xf>
    <xf numFmtId="0" fontId="32" fillId="0" borderId="43" xfId="9" applyFont="1" applyBorder="1" applyAlignment="1">
      <alignment horizontal="center" vertical="center" wrapText="1"/>
    </xf>
    <xf numFmtId="0" fontId="32" fillId="0" borderId="38" xfId="9" applyFont="1" applyBorder="1" applyAlignment="1">
      <alignment horizontal="center" vertical="center" wrapText="1"/>
    </xf>
    <xf numFmtId="0" fontId="32" fillId="0" borderId="39" xfId="9" applyFont="1" applyBorder="1" applyAlignment="1">
      <alignment horizontal="center" vertical="center" wrapText="1"/>
    </xf>
    <xf numFmtId="0" fontId="24" fillId="0" borderId="0" xfId="9" applyFont="1" applyAlignment="1">
      <alignment horizontal="center" vertical="center" wrapText="1"/>
    </xf>
    <xf numFmtId="0" fontId="32" fillId="0" borderId="60" xfId="9" applyFont="1" applyBorder="1" applyAlignment="1">
      <alignment vertical="center"/>
    </xf>
    <xf numFmtId="0" fontId="32" fillId="0" borderId="60" xfId="9" applyFont="1" applyBorder="1" applyAlignment="1">
      <alignment horizontal="center" vertical="center"/>
    </xf>
    <xf numFmtId="40" fontId="32" fillId="0" borderId="24" xfId="9" applyNumberFormat="1" applyFont="1" applyBorder="1" applyAlignment="1">
      <alignment horizontal="left" vertical="center" indent="1"/>
    </xf>
    <xf numFmtId="0" fontId="32" fillId="0" borderId="32" xfId="9" applyFont="1" applyBorder="1" applyAlignment="1">
      <alignment vertical="center"/>
    </xf>
    <xf numFmtId="0" fontId="32" fillId="0" borderId="32" xfId="9" applyFont="1" applyBorder="1" applyAlignment="1">
      <alignment horizontal="center" vertical="center"/>
    </xf>
    <xf numFmtId="40" fontId="32" fillId="0" borderId="42" xfId="9" applyNumberFormat="1" applyFont="1" applyBorder="1" applyAlignment="1">
      <alignment horizontal="left" vertical="center" indent="1"/>
    </xf>
    <xf numFmtId="0" fontId="32" fillId="0" borderId="58" xfId="9" applyFont="1" applyBorder="1" applyAlignment="1">
      <alignment vertical="center"/>
    </xf>
    <xf numFmtId="0" fontId="32" fillId="0" borderId="58" xfId="9" applyFont="1" applyBorder="1" applyAlignment="1">
      <alignment horizontal="center" vertical="center"/>
    </xf>
    <xf numFmtId="40" fontId="32" fillId="0" borderId="73" xfId="9" applyNumberFormat="1" applyFont="1" applyBorder="1" applyAlignment="1">
      <alignment horizontal="left" vertical="center" indent="1"/>
    </xf>
    <xf numFmtId="178" fontId="31" fillId="0" borderId="0" xfId="9" applyNumberFormat="1" applyFont="1" applyAlignment="1">
      <alignment horizontal="center" vertical="center"/>
    </xf>
    <xf numFmtId="0" fontId="24" fillId="0" borderId="0" xfId="9" applyFont="1" applyAlignment="1">
      <alignment horizontal="center" vertical="center"/>
    </xf>
    <xf numFmtId="1" fontId="24" fillId="0" borderId="1" xfId="9" applyNumberFormat="1" applyFont="1" applyBorder="1" applyAlignment="1">
      <alignment vertical="center"/>
    </xf>
    <xf numFmtId="0" fontId="24" fillId="0" borderId="2" xfId="9" applyFont="1" applyBorder="1" applyAlignment="1">
      <alignment vertical="center"/>
    </xf>
    <xf numFmtId="0" fontId="24" fillId="0" borderId="3" xfId="9" applyFont="1" applyBorder="1" applyAlignment="1">
      <alignment vertical="center"/>
    </xf>
    <xf numFmtId="1" fontId="24" fillId="0" borderId="4" xfId="9" applyNumberFormat="1" applyFont="1" applyBorder="1" applyAlignment="1">
      <alignment vertical="center"/>
    </xf>
    <xf numFmtId="176" fontId="24" fillId="0" borderId="0" xfId="9" applyNumberFormat="1" applyFont="1" applyAlignment="1">
      <alignment horizontal="center" vertical="center"/>
    </xf>
    <xf numFmtId="0" fontId="24" fillId="0" borderId="5" xfId="9" applyFont="1" applyBorder="1" applyAlignment="1">
      <alignment vertical="center"/>
    </xf>
    <xf numFmtId="192" fontId="24" fillId="0" borderId="0" xfId="9" applyNumberFormat="1" applyFont="1" applyAlignment="1">
      <alignment horizontal="center" vertical="center"/>
    </xf>
    <xf numFmtId="1" fontId="24" fillId="0" borderId="14" xfId="9" applyNumberFormat="1" applyFont="1" applyBorder="1" applyAlignment="1">
      <alignment vertical="center"/>
    </xf>
    <xf numFmtId="0" fontId="24" fillId="0" borderId="15" xfId="9" applyFont="1" applyBorder="1" applyAlignment="1">
      <alignment vertical="center"/>
    </xf>
    <xf numFmtId="0" fontId="24" fillId="0" borderId="16" xfId="9" applyFont="1" applyBorder="1" applyAlignment="1">
      <alignment vertical="center"/>
    </xf>
    <xf numFmtId="184" fontId="48" fillId="3" borderId="60" xfId="9" applyNumberFormat="1" applyFont="1" applyFill="1" applyBorder="1" applyAlignment="1" applyProtection="1">
      <alignment horizontal="center" vertical="center"/>
      <protection locked="0"/>
    </xf>
    <xf numFmtId="184" fontId="48" fillId="3" borderId="32" xfId="9" applyNumberFormat="1" applyFont="1" applyFill="1" applyBorder="1" applyAlignment="1" applyProtection="1">
      <alignment horizontal="center" vertical="center"/>
      <protection locked="0"/>
    </xf>
    <xf numFmtId="184" fontId="48" fillId="3" borderId="58" xfId="9" applyNumberFormat="1" applyFont="1" applyFill="1" applyBorder="1" applyAlignment="1" applyProtection="1">
      <alignment horizontal="center" vertical="center"/>
      <protection locked="0"/>
    </xf>
    <xf numFmtId="0" fontId="43" fillId="3" borderId="60" xfId="9" applyFont="1" applyFill="1" applyBorder="1" applyAlignment="1" applyProtection="1">
      <alignment horizontal="center" vertical="center"/>
      <protection locked="0"/>
    </xf>
    <xf numFmtId="0" fontId="43" fillId="3" borderId="32" xfId="9" applyFont="1" applyFill="1" applyBorder="1" applyAlignment="1" applyProtection="1">
      <alignment horizontal="center" vertical="center"/>
      <protection locked="0"/>
    </xf>
    <xf numFmtId="0" fontId="43" fillId="3" borderId="58" xfId="9" applyFont="1" applyFill="1" applyBorder="1" applyAlignment="1" applyProtection="1">
      <alignment horizontal="center" vertical="center"/>
      <protection locked="0"/>
    </xf>
    <xf numFmtId="40" fontId="48" fillId="3" borderId="61" xfId="9" applyNumberFormat="1" applyFont="1" applyFill="1" applyBorder="1" applyAlignment="1" applyProtection="1">
      <alignment horizontal="left" vertical="center" indent="1"/>
      <protection locked="0"/>
    </xf>
    <xf numFmtId="40" fontId="48" fillId="3" borderId="35" xfId="9" applyNumberFormat="1" applyFont="1" applyFill="1" applyBorder="1" applyAlignment="1" applyProtection="1">
      <alignment horizontal="left" vertical="center" indent="1"/>
      <protection locked="0"/>
    </xf>
    <xf numFmtId="40" fontId="48" fillId="3" borderId="29" xfId="9" applyNumberFormat="1" applyFont="1" applyFill="1" applyBorder="1" applyAlignment="1" applyProtection="1">
      <alignment horizontal="left" vertical="center" indent="1"/>
      <protection locked="0"/>
    </xf>
    <xf numFmtId="176" fontId="32" fillId="3" borderId="60" xfId="9" applyNumberFormat="1" applyFont="1" applyFill="1" applyBorder="1" applyAlignment="1" applyProtection="1">
      <alignment horizontal="center" vertical="center"/>
      <protection locked="0"/>
    </xf>
    <xf numFmtId="176" fontId="32" fillId="3" borderId="32" xfId="9" applyNumberFormat="1" applyFont="1" applyFill="1" applyBorder="1" applyAlignment="1" applyProtection="1">
      <alignment horizontal="center" vertical="center"/>
      <protection locked="0"/>
    </xf>
    <xf numFmtId="176" fontId="32" fillId="3" borderId="58" xfId="9" applyNumberFormat="1" applyFont="1" applyFill="1" applyBorder="1" applyAlignment="1" applyProtection="1">
      <alignment horizontal="center" vertical="center"/>
      <protection locked="0"/>
    </xf>
    <xf numFmtId="40" fontId="32" fillId="3" borderId="60" xfId="9" applyNumberFormat="1" applyFont="1" applyFill="1" applyBorder="1" applyAlignment="1" applyProtection="1">
      <alignment horizontal="left" vertical="center" indent="1"/>
      <protection locked="0"/>
    </xf>
    <xf numFmtId="40" fontId="32" fillId="3" borderId="61" xfId="9" applyNumberFormat="1" applyFont="1" applyFill="1" applyBorder="1" applyAlignment="1" applyProtection="1">
      <alignment horizontal="left" vertical="center" indent="1"/>
      <protection locked="0"/>
    </xf>
    <xf numFmtId="40" fontId="32" fillId="3" borderId="32" xfId="9" applyNumberFormat="1" applyFont="1" applyFill="1" applyBorder="1" applyAlignment="1" applyProtection="1">
      <alignment horizontal="left" vertical="center" indent="1"/>
      <protection locked="0"/>
    </xf>
    <xf numFmtId="40" fontId="32" fillId="3" borderId="35" xfId="9" applyNumberFormat="1" applyFont="1" applyFill="1" applyBorder="1" applyAlignment="1" applyProtection="1">
      <alignment horizontal="left" vertical="center" indent="1"/>
      <protection locked="0"/>
    </xf>
    <xf numFmtId="40" fontId="32" fillId="3" borderId="58" xfId="9" applyNumberFormat="1" applyFont="1" applyFill="1" applyBorder="1" applyAlignment="1" applyProtection="1">
      <alignment horizontal="left" vertical="center" indent="1"/>
      <protection locked="0"/>
    </xf>
    <xf numFmtId="40" fontId="32" fillId="3" borderId="29" xfId="9" applyNumberFormat="1" applyFont="1" applyFill="1" applyBorder="1" applyAlignment="1" applyProtection="1">
      <alignment horizontal="left" vertical="center" indent="1"/>
      <protection locked="0"/>
    </xf>
    <xf numFmtId="40" fontId="48" fillId="3" borderId="59" xfId="9" applyNumberFormat="1" applyFont="1" applyFill="1" applyBorder="1" applyAlignment="1" applyProtection="1">
      <alignment horizontal="left" vertical="center" indent="1"/>
      <protection locked="0"/>
    </xf>
    <xf numFmtId="9" fontId="48" fillId="3" borderId="24" xfId="9" applyNumberFormat="1" applyFont="1" applyFill="1" applyBorder="1" applyAlignment="1" applyProtection="1">
      <alignment horizontal="left" vertical="center" indent="1"/>
      <protection locked="0"/>
    </xf>
    <xf numFmtId="40" fontId="48" fillId="3" borderId="36" xfId="9" applyNumberFormat="1" applyFont="1" applyFill="1" applyBorder="1" applyAlignment="1" applyProtection="1">
      <alignment horizontal="left" vertical="center" indent="1"/>
      <protection locked="0"/>
    </xf>
    <xf numFmtId="9" fontId="48" fillId="3" borderId="42" xfId="9" applyNumberFormat="1" applyFont="1" applyFill="1" applyBorder="1" applyAlignment="1" applyProtection="1">
      <alignment horizontal="left" vertical="center" indent="1"/>
      <protection locked="0"/>
    </xf>
    <xf numFmtId="40" fontId="48" fillId="3" borderId="57" xfId="9" applyNumberFormat="1" applyFont="1" applyFill="1" applyBorder="1" applyAlignment="1" applyProtection="1">
      <alignment horizontal="left" vertical="center" indent="1"/>
      <protection locked="0"/>
    </xf>
    <xf numFmtId="9" fontId="48" fillId="3" borderId="73" xfId="9" applyNumberFormat="1" applyFont="1" applyFill="1" applyBorder="1" applyAlignment="1" applyProtection="1">
      <alignment horizontal="left" vertical="center" indent="1"/>
      <protection locked="0"/>
    </xf>
    <xf numFmtId="40" fontId="48" fillId="3" borderId="60" xfId="9" applyNumberFormat="1" applyFont="1" applyFill="1" applyBorder="1" applyAlignment="1" applyProtection="1">
      <alignment horizontal="left" vertical="center" indent="1"/>
      <protection locked="0"/>
    </xf>
    <xf numFmtId="40" fontId="48" fillId="3" borderId="60" xfId="9" applyNumberFormat="1" applyFont="1" applyFill="1" applyBorder="1" applyAlignment="1" applyProtection="1">
      <alignment horizontal="right" vertical="center"/>
      <protection locked="0"/>
    </xf>
    <xf numFmtId="40" fontId="48" fillId="3" borderId="32" xfId="9" applyNumberFormat="1" applyFont="1" applyFill="1" applyBorder="1" applyAlignment="1" applyProtection="1">
      <alignment horizontal="left" vertical="center" indent="1"/>
      <protection locked="0"/>
    </xf>
    <xf numFmtId="40" fontId="48" fillId="3" borderId="32" xfId="9" applyNumberFormat="1" applyFont="1" applyFill="1" applyBorder="1" applyAlignment="1" applyProtection="1">
      <alignment horizontal="right" vertical="center"/>
      <protection locked="0"/>
    </xf>
    <xf numFmtId="40" fontId="48" fillId="3" borderId="58" xfId="9" applyNumberFormat="1" applyFont="1" applyFill="1" applyBorder="1" applyAlignment="1" applyProtection="1">
      <alignment horizontal="left" vertical="center" indent="1"/>
      <protection locked="0"/>
    </xf>
    <xf numFmtId="40" fontId="48" fillId="3" borderId="58" xfId="9" applyNumberFormat="1" applyFont="1" applyFill="1" applyBorder="1" applyAlignment="1" applyProtection="1">
      <alignment horizontal="right" vertical="center"/>
      <protection locked="0"/>
    </xf>
    <xf numFmtId="40" fontId="48" fillId="3" borderId="61" xfId="9" applyNumberFormat="1" applyFont="1" applyFill="1" applyBorder="1" applyAlignment="1" applyProtection="1">
      <alignment horizontal="right" vertical="center"/>
      <protection locked="0"/>
    </xf>
    <xf numFmtId="40" fontId="48" fillId="3" borderId="35" xfId="9" applyNumberFormat="1" applyFont="1" applyFill="1" applyBorder="1" applyAlignment="1" applyProtection="1">
      <alignment horizontal="right" vertical="center"/>
      <protection locked="0"/>
    </xf>
    <xf numFmtId="40" fontId="48" fillId="3" borderId="29" xfId="9" applyNumberFormat="1" applyFont="1" applyFill="1" applyBorder="1" applyAlignment="1" applyProtection="1">
      <alignment horizontal="right" vertical="center"/>
      <protection locked="0"/>
    </xf>
    <xf numFmtId="178" fontId="48" fillId="3" borderId="31" xfId="9" applyNumberFormat="1" applyFont="1" applyFill="1" applyBorder="1" applyAlignment="1" applyProtection="1">
      <alignment horizontal="center" vertical="center"/>
      <protection locked="0"/>
    </xf>
    <xf numFmtId="14" fontId="48" fillId="3" borderId="33" xfId="9" applyNumberFormat="1" applyFont="1" applyFill="1" applyBorder="1" applyAlignment="1" applyProtection="1">
      <alignment horizontal="center" vertical="center"/>
      <protection locked="0"/>
    </xf>
    <xf numFmtId="178" fontId="48" fillId="3" borderId="36" xfId="9" applyNumberFormat="1" applyFont="1" applyFill="1" applyBorder="1" applyAlignment="1" applyProtection="1">
      <alignment horizontal="center" vertical="center"/>
      <protection locked="0"/>
    </xf>
    <xf numFmtId="14" fontId="48" fillId="3" borderId="32" xfId="9" applyNumberFormat="1" applyFont="1" applyFill="1" applyBorder="1" applyAlignment="1" applyProtection="1">
      <alignment horizontal="center" vertical="center"/>
      <protection locked="0"/>
    </xf>
    <xf numFmtId="178" fontId="48" fillId="3" borderId="57" xfId="9" applyNumberFormat="1" applyFont="1" applyFill="1" applyBorder="1" applyAlignment="1" applyProtection="1">
      <alignment horizontal="center" vertical="center"/>
      <protection locked="0"/>
    </xf>
    <xf numFmtId="14" fontId="48" fillId="3" borderId="58" xfId="9" applyNumberFormat="1" applyFont="1" applyFill="1" applyBorder="1" applyAlignment="1" applyProtection="1">
      <alignment horizontal="center" vertical="center"/>
      <protection locked="0"/>
    </xf>
    <xf numFmtId="178" fontId="48" fillId="3" borderId="59" xfId="9" applyNumberFormat="1" applyFont="1" applyFill="1" applyBorder="1" applyAlignment="1" applyProtection="1">
      <alignment horizontal="center" vertical="center"/>
      <protection locked="0"/>
    </xf>
    <xf numFmtId="14" fontId="48" fillId="3" borderId="60" xfId="9" applyNumberFormat="1" applyFont="1" applyFill="1" applyBorder="1" applyAlignment="1" applyProtection="1">
      <alignment horizontal="center" vertical="center"/>
      <protection locked="0"/>
    </xf>
    <xf numFmtId="178" fontId="48" fillId="3" borderId="53" xfId="9" applyNumberFormat="1" applyFont="1" applyFill="1" applyBorder="1" applyAlignment="1" applyProtection="1">
      <alignment horizontal="center" vertical="center"/>
      <protection locked="0"/>
    </xf>
    <xf numFmtId="178" fontId="48" fillId="3" borderId="41" xfId="9" applyNumberFormat="1" applyFont="1" applyFill="1" applyBorder="1" applyAlignment="1" applyProtection="1">
      <alignment horizontal="center" vertical="center"/>
      <protection locked="0"/>
    </xf>
    <xf numFmtId="178" fontId="48" fillId="3" borderId="85" xfId="9" applyNumberFormat="1" applyFont="1" applyFill="1" applyBorder="1" applyAlignment="1" applyProtection="1">
      <alignment horizontal="center" vertical="center"/>
      <protection locked="0"/>
    </xf>
    <xf numFmtId="178" fontId="48" fillId="3" borderId="35" xfId="9" applyNumberFormat="1" applyFont="1" applyFill="1" applyBorder="1" applyAlignment="1" applyProtection="1">
      <alignment horizontal="center" vertical="center"/>
      <protection locked="0"/>
    </xf>
    <xf numFmtId="178" fontId="48" fillId="3" borderId="29" xfId="9" applyNumberFormat="1" applyFont="1" applyFill="1" applyBorder="1" applyAlignment="1" applyProtection="1">
      <alignment horizontal="center" vertical="center"/>
      <protection locked="0"/>
    </xf>
    <xf numFmtId="1" fontId="24" fillId="3" borderId="0" xfId="9" applyNumberFormat="1" applyFont="1" applyFill="1" applyAlignment="1" applyProtection="1">
      <alignment horizontal="center" vertical="center"/>
      <protection locked="0"/>
    </xf>
    <xf numFmtId="0" fontId="56" fillId="0" borderId="0" xfId="20" applyFont="1" applyAlignment="1">
      <alignment vertical="center" wrapText="1"/>
    </xf>
    <xf numFmtId="0" fontId="56" fillId="0" borderId="0" xfId="9" applyFont="1" applyAlignment="1">
      <alignment vertical="center"/>
    </xf>
    <xf numFmtId="0" fontId="56" fillId="0" borderId="0" xfId="1" applyFont="1" applyAlignment="1" applyProtection="1">
      <alignment vertical="center"/>
      <protection hidden="1"/>
    </xf>
    <xf numFmtId="0" fontId="56" fillId="0" borderId="0" xfId="1" applyFont="1" applyAlignment="1" applyProtection="1">
      <alignment horizontal="center" vertical="center"/>
      <protection hidden="1"/>
    </xf>
    <xf numFmtId="0" fontId="67" fillId="0" borderId="0" xfId="1" applyFont="1" applyAlignment="1" applyProtection="1">
      <alignment horizontal="center" vertical="center"/>
      <protection hidden="1"/>
    </xf>
    <xf numFmtId="174" fontId="67" fillId="0" borderId="0" xfId="1" applyNumberFormat="1" applyFont="1" applyAlignment="1" applyProtection="1">
      <alignment horizontal="center" vertical="center"/>
      <protection hidden="1"/>
    </xf>
    <xf numFmtId="174" fontId="67" fillId="0" borderId="0" xfId="1" applyNumberFormat="1" applyFont="1" applyAlignment="1" applyProtection="1">
      <alignment horizontal="left" vertical="center"/>
      <protection hidden="1"/>
    </xf>
    <xf numFmtId="0" fontId="57" fillId="0" borderId="0" xfId="1" applyFont="1" applyAlignment="1" applyProtection="1">
      <alignment horizontal="right" vertical="center"/>
      <protection hidden="1"/>
    </xf>
    <xf numFmtId="0" fontId="68" fillId="0" borderId="0" xfId="1" applyFont="1" applyAlignment="1" applyProtection="1">
      <alignment horizontal="right" vertical="center" indent="1"/>
      <protection hidden="1"/>
    </xf>
    <xf numFmtId="0" fontId="69" fillId="0" borderId="0" xfId="1" applyFont="1" applyAlignment="1" applyProtection="1">
      <alignment vertical="center"/>
      <protection hidden="1"/>
    </xf>
    <xf numFmtId="0" fontId="70" fillId="0" borderId="0" xfId="1" applyFont="1" applyAlignment="1" applyProtection="1">
      <alignment horizontal="center" vertical="center"/>
      <protection hidden="1"/>
    </xf>
    <xf numFmtId="0" fontId="68" fillId="0" borderId="0" xfId="1" applyFont="1" applyAlignment="1" applyProtection="1">
      <alignment horizontal="right" vertical="center"/>
      <protection hidden="1"/>
    </xf>
    <xf numFmtId="174" fontId="68" fillId="0" borderId="0" xfId="1" applyNumberFormat="1" applyFont="1" applyAlignment="1" applyProtection="1">
      <alignment horizontal="center" vertical="center"/>
      <protection hidden="1"/>
    </xf>
    <xf numFmtId="0" fontId="68" fillId="0" borderId="0" xfId="1" applyFont="1" applyAlignment="1" applyProtection="1">
      <alignment vertical="center"/>
      <protection hidden="1"/>
    </xf>
    <xf numFmtId="0" fontId="56" fillId="0" borderId="0" xfId="1" applyFont="1" applyAlignment="1" applyProtection="1">
      <alignment horizontal="right" vertical="center"/>
      <protection hidden="1"/>
    </xf>
    <xf numFmtId="175" fontId="68" fillId="0" borderId="0" xfId="1" applyNumberFormat="1" applyFont="1" applyAlignment="1" applyProtection="1">
      <alignment horizontal="left" vertical="center"/>
      <protection hidden="1"/>
    </xf>
    <xf numFmtId="0" fontId="69" fillId="0" borderId="0" xfId="1" applyFont="1" applyAlignment="1" applyProtection="1">
      <alignment horizontal="center" vertical="center"/>
      <protection hidden="1"/>
    </xf>
    <xf numFmtId="0" fontId="71" fillId="0" borderId="0" xfId="1" applyFont="1" applyAlignment="1" applyProtection="1">
      <alignment horizontal="center" vertical="center"/>
      <protection hidden="1"/>
    </xf>
    <xf numFmtId="0" fontId="57" fillId="0" borderId="0" xfId="1" applyFont="1" applyAlignment="1" applyProtection="1">
      <alignment horizontal="center" vertical="center"/>
      <protection hidden="1"/>
    </xf>
    <xf numFmtId="0" fontId="55" fillId="0" borderId="0" xfId="1" applyFont="1" applyAlignment="1" applyProtection="1">
      <alignment horizontal="center" vertical="center"/>
      <protection hidden="1"/>
    </xf>
    <xf numFmtId="0" fontId="56" fillId="3" borderId="56" xfId="1" applyFont="1" applyFill="1" applyBorder="1" applyAlignment="1" applyProtection="1">
      <alignment horizontal="center" vertical="center" wrapText="1"/>
      <protection hidden="1"/>
    </xf>
    <xf numFmtId="0" fontId="56" fillId="3" borderId="56" xfId="1" applyFont="1" applyFill="1" applyBorder="1" applyAlignment="1" applyProtection="1">
      <alignment horizontal="center" vertical="center"/>
      <protection hidden="1"/>
    </xf>
    <xf numFmtId="0" fontId="66" fillId="3" borderId="56" xfId="1" applyFont="1" applyFill="1" applyBorder="1" applyAlignment="1" applyProtection="1">
      <alignment horizontal="center" vertical="center" wrapText="1"/>
      <protection hidden="1"/>
    </xf>
    <xf numFmtId="0" fontId="56" fillId="3" borderId="64" xfId="1" applyFont="1" applyFill="1" applyBorder="1" applyAlignment="1" applyProtection="1">
      <alignment horizontal="center" vertical="center" wrapText="1"/>
      <protection hidden="1"/>
    </xf>
    <xf numFmtId="0" fontId="56" fillId="3" borderId="83" xfId="1" applyFont="1" applyFill="1" applyBorder="1" applyAlignment="1" applyProtection="1">
      <alignment horizontal="center" vertical="center" wrapText="1"/>
      <protection hidden="1"/>
    </xf>
    <xf numFmtId="0" fontId="56" fillId="0" borderId="0" xfId="1" applyFont="1" applyAlignment="1" applyProtection="1">
      <alignment horizontal="center" vertical="center" wrapText="1"/>
      <protection hidden="1"/>
    </xf>
    <xf numFmtId="0" fontId="56" fillId="3" borderId="27" xfId="1" applyFont="1" applyFill="1" applyBorder="1" applyAlignment="1" applyProtection="1">
      <alignment horizontal="center" vertical="center"/>
      <protection hidden="1"/>
    </xf>
    <xf numFmtId="0" fontId="56" fillId="3" borderId="26" xfId="1" applyFont="1" applyFill="1" applyBorder="1" applyAlignment="1" applyProtection="1">
      <alignment horizontal="center" vertical="center"/>
      <protection hidden="1"/>
    </xf>
    <xf numFmtId="0" fontId="56" fillId="3" borderId="26" xfId="1" applyFont="1" applyFill="1" applyBorder="1" applyAlignment="1" applyProtection="1">
      <alignment horizontal="center" vertical="center" wrapText="1"/>
      <protection hidden="1"/>
    </xf>
    <xf numFmtId="0" fontId="56" fillId="3" borderId="28" xfId="1" applyFont="1" applyFill="1" applyBorder="1" applyAlignment="1" applyProtection="1">
      <alignment horizontal="center" vertical="center" wrapText="1"/>
      <protection hidden="1"/>
    </xf>
    <xf numFmtId="0" fontId="56" fillId="0" borderId="59" xfId="1" applyFont="1" applyBorder="1" applyAlignment="1" applyProtection="1">
      <alignment horizontal="center" vertical="center"/>
      <protection hidden="1"/>
    </xf>
    <xf numFmtId="0" fontId="56" fillId="0" borderId="60" xfId="1" applyFont="1" applyBorder="1" applyAlignment="1" applyProtection="1">
      <alignment vertical="center"/>
      <protection hidden="1"/>
    </xf>
    <xf numFmtId="0" fontId="56" fillId="0" borderId="60" xfId="1" applyFont="1" applyBorder="1" applyAlignment="1" applyProtection="1">
      <alignment horizontal="center" vertical="center"/>
      <protection hidden="1"/>
    </xf>
    <xf numFmtId="185" fontId="56" fillId="0" borderId="60" xfId="1" applyNumberFormat="1" applyFont="1" applyBorder="1" applyAlignment="1" applyProtection="1">
      <alignment horizontal="center" vertical="center"/>
      <protection hidden="1"/>
    </xf>
    <xf numFmtId="0" fontId="56" fillId="0" borderId="60" xfId="1" applyFont="1" applyBorder="1" applyAlignment="1" applyProtection="1">
      <alignment horizontal="left" vertical="center" indent="1"/>
      <protection hidden="1"/>
    </xf>
    <xf numFmtId="40" fontId="56" fillId="0" borderId="60" xfId="1" applyNumberFormat="1" applyFont="1" applyBorder="1" applyAlignment="1" applyProtection="1">
      <alignment horizontal="left" vertical="center" indent="1"/>
      <protection hidden="1"/>
    </xf>
    <xf numFmtId="40" fontId="56" fillId="0" borderId="61" xfId="1" applyNumberFormat="1" applyFont="1" applyBorder="1" applyAlignment="1" applyProtection="1">
      <alignment horizontal="left" vertical="center" indent="1"/>
      <protection hidden="1"/>
    </xf>
    <xf numFmtId="169" fontId="56" fillId="0" borderId="0" xfId="1" applyNumberFormat="1" applyFont="1" applyAlignment="1" applyProtection="1">
      <alignment horizontal="left" vertical="center" indent="1"/>
      <protection hidden="1"/>
    </xf>
    <xf numFmtId="176" fontId="56" fillId="0" borderId="31" xfId="1" applyNumberFormat="1" applyFont="1" applyBorder="1" applyAlignment="1" applyProtection="1">
      <alignment horizontal="center" vertical="center"/>
      <protection hidden="1"/>
    </xf>
    <xf numFmtId="169" fontId="56" fillId="0" borderId="33" xfId="1" applyNumberFormat="1" applyFont="1" applyBorder="1" applyAlignment="1" applyProtection="1">
      <alignment vertical="center"/>
      <protection hidden="1"/>
    </xf>
    <xf numFmtId="169" fontId="56" fillId="0" borderId="33" xfId="1" applyNumberFormat="1" applyFont="1" applyBorder="1" applyAlignment="1" applyProtection="1">
      <alignment horizontal="center" vertical="center"/>
      <protection hidden="1"/>
    </xf>
    <xf numFmtId="40" fontId="56" fillId="0" borderId="33" xfId="1" applyNumberFormat="1" applyFont="1" applyBorder="1" applyAlignment="1" applyProtection="1">
      <alignment horizontal="left" vertical="center" indent="1"/>
      <protection hidden="1"/>
    </xf>
    <xf numFmtId="40" fontId="56" fillId="0" borderId="32" xfId="1" applyNumberFormat="1" applyFont="1" applyBorder="1" applyAlignment="1" applyProtection="1">
      <alignment horizontal="left" vertical="center" indent="1"/>
      <protection hidden="1"/>
    </xf>
    <xf numFmtId="40" fontId="47" fillId="0" borderId="32" xfId="1" applyNumberFormat="1" applyFont="1" applyBorder="1" applyAlignment="1" applyProtection="1">
      <alignment horizontal="left" vertical="center" indent="1"/>
      <protection hidden="1"/>
    </xf>
    <xf numFmtId="40" fontId="47" fillId="0" borderId="33" xfId="1" applyNumberFormat="1" applyFont="1" applyBorder="1" applyAlignment="1" applyProtection="1">
      <alignment horizontal="left" vertical="center" indent="1"/>
      <protection hidden="1"/>
    </xf>
    <xf numFmtId="40" fontId="56" fillId="0" borderId="46" xfId="1" applyNumberFormat="1" applyFont="1" applyBorder="1" applyAlignment="1" applyProtection="1">
      <alignment horizontal="left" vertical="center" indent="1"/>
      <protection hidden="1"/>
    </xf>
    <xf numFmtId="190" fontId="56" fillId="0" borderId="31" xfId="1" applyNumberFormat="1" applyFont="1" applyBorder="1" applyAlignment="1" applyProtection="1">
      <alignment horizontal="left" vertical="center" indent="1"/>
      <protection hidden="1"/>
    </xf>
    <xf numFmtId="40" fontId="56" fillId="0" borderId="34" xfId="1" applyNumberFormat="1" applyFont="1" applyBorder="1" applyAlignment="1" applyProtection="1">
      <alignment vertical="center"/>
      <protection hidden="1"/>
    </xf>
    <xf numFmtId="0" fontId="66" fillId="0" borderId="0" xfId="1" applyFont="1" applyAlignment="1" applyProtection="1">
      <alignment vertical="center"/>
      <protection hidden="1"/>
    </xf>
    <xf numFmtId="0" fontId="56" fillId="0" borderId="36" xfId="1" applyFont="1" applyBorder="1" applyAlignment="1" applyProtection="1">
      <alignment horizontal="center" vertical="center"/>
      <protection hidden="1"/>
    </xf>
    <xf numFmtId="0" fontId="56" fillId="0" borderId="32" xfId="1" applyFont="1" applyBorder="1" applyAlignment="1" applyProtection="1">
      <alignment vertical="center"/>
      <protection hidden="1"/>
    </xf>
    <xf numFmtId="0" fontId="56" fillId="0" borderId="32" xfId="1" applyFont="1" applyBorder="1" applyAlignment="1" applyProtection="1">
      <alignment horizontal="center" vertical="center"/>
      <protection hidden="1"/>
    </xf>
    <xf numFmtId="185" fontId="56" fillId="0" borderId="32" xfId="1" applyNumberFormat="1" applyFont="1" applyBorder="1" applyAlignment="1" applyProtection="1">
      <alignment horizontal="center" vertical="center"/>
      <protection hidden="1"/>
    </xf>
    <xf numFmtId="0" fontId="56" fillId="0" borderId="32" xfId="1" applyFont="1" applyBorder="1" applyAlignment="1" applyProtection="1">
      <alignment horizontal="left" vertical="center" indent="1"/>
      <protection hidden="1"/>
    </xf>
    <xf numFmtId="40" fontId="56" fillId="0" borderId="35" xfId="1" applyNumberFormat="1" applyFont="1" applyBorder="1" applyAlignment="1" applyProtection="1">
      <alignment horizontal="left" vertical="center" indent="1"/>
      <protection hidden="1"/>
    </xf>
    <xf numFmtId="176" fontId="56" fillId="0" borderId="36" xfId="1" applyNumberFormat="1" applyFont="1" applyBorder="1" applyAlignment="1" applyProtection="1">
      <alignment horizontal="center" vertical="center"/>
      <protection hidden="1"/>
    </xf>
    <xf numFmtId="169" fontId="56" fillId="0" borderId="32" xfId="1" applyNumberFormat="1" applyFont="1" applyBorder="1" applyAlignment="1" applyProtection="1">
      <alignment vertical="center"/>
      <protection hidden="1"/>
    </xf>
    <xf numFmtId="169" fontId="56" fillId="0" borderId="32" xfId="1" applyNumberFormat="1" applyFont="1" applyBorder="1" applyAlignment="1" applyProtection="1">
      <alignment horizontal="center" vertical="center"/>
      <protection hidden="1"/>
    </xf>
    <xf numFmtId="40" fontId="56" fillId="0" borderId="44" xfId="1" applyNumberFormat="1" applyFont="1" applyBorder="1" applyAlignment="1" applyProtection="1">
      <alignment horizontal="left" vertical="center" indent="1"/>
      <protection hidden="1"/>
    </xf>
    <xf numFmtId="190" fontId="56" fillId="0" borderId="36" xfId="1" applyNumberFormat="1" applyFont="1" applyBorder="1" applyAlignment="1" applyProtection="1">
      <alignment horizontal="left" vertical="center" indent="1"/>
      <protection hidden="1"/>
    </xf>
    <xf numFmtId="40" fontId="56" fillId="0" borderId="35" xfId="1" applyNumberFormat="1" applyFont="1" applyBorder="1" applyAlignment="1" applyProtection="1">
      <alignment vertical="center"/>
      <protection hidden="1"/>
    </xf>
    <xf numFmtId="0" fontId="56" fillId="2" borderId="32" xfId="1" applyFont="1" applyFill="1" applyBorder="1" applyAlignment="1" applyProtection="1">
      <alignment horizontal="left" vertical="center" indent="1"/>
      <protection hidden="1"/>
    </xf>
    <xf numFmtId="0" fontId="56" fillId="0" borderId="57" xfId="1" applyFont="1" applyBorder="1" applyAlignment="1" applyProtection="1">
      <alignment horizontal="center" vertical="center"/>
      <protection hidden="1"/>
    </xf>
    <xf numFmtId="0" fontId="56" fillId="0" borderId="58" xfId="1" applyFont="1" applyBorder="1" applyAlignment="1" applyProtection="1">
      <alignment vertical="center"/>
      <protection hidden="1"/>
    </xf>
    <xf numFmtId="0" fontId="56" fillId="0" borderId="58" xfId="1" applyFont="1" applyBorder="1" applyAlignment="1" applyProtection="1">
      <alignment horizontal="center" vertical="center"/>
      <protection hidden="1"/>
    </xf>
    <xf numFmtId="185" fontId="56" fillId="0" borderId="58" xfId="1" applyNumberFormat="1" applyFont="1" applyBorder="1" applyAlignment="1" applyProtection="1">
      <alignment horizontal="center" vertical="center"/>
      <protection hidden="1"/>
    </xf>
    <xf numFmtId="0" fontId="56" fillId="0" borderId="58" xfId="1" applyFont="1" applyBorder="1" applyAlignment="1" applyProtection="1">
      <alignment horizontal="left" vertical="center" indent="1"/>
      <protection hidden="1"/>
    </xf>
    <xf numFmtId="40" fontId="56" fillId="0" borderId="58" xfId="1" applyNumberFormat="1" applyFont="1" applyBorder="1" applyAlignment="1" applyProtection="1">
      <alignment horizontal="left" vertical="center" indent="1"/>
      <protection hidden="1"/>
    </xf>
    <xf numFmtId="40" fontId="56" fillId="0" borderId="29" xfId="1" applyNumberFormat="1" applyFont="1" applyBorder="1" applyAlignment="1" applyProtection="1">
      <alignment horizontal="left" vertical="center" indent="1"/>
      <protection hidden="1"/>
    </xf>
    <xf numFmtId="176" fontId="56" fillId="0" borderId="50" xfId="1" applyNumberFormat="1" applyFont="1" applyBorder="1" applyAlignment="1" applyProtection="1">
      <alignment horizontal="center" vertical="center"/>
      <protection hidden="1"/>
    </xf>
    <xf numFmtId="169" fontId="56" fillId="0" borderId="51" xfId="1" applyNumberFormat="1" applyFont="1" applyBorder="1" applyAlignment="1" applyProtection="1">
      <alignment vertical="center"/>
      <protection hidden="1"/>
    </xf>
    <xf numFmtId="169" fontId="56" fillId="0" borderId="51" xfId="1" applyNumberFormat="1" applyFont="1" applyBorder="1" applyAlignment="1" applyProtection="1">
      <alignment horizontal="center" vertical="center"/>
      <protection hidden="1"/>
    </xf>
    <xf numFmtId="40" fontId="56" fillId="0" borderId="56" xfId="1" applyNumberFormat="1" applyFont="1" applyBorder="1" applyAlignment="1" applyProtection="1">
      <alignment horizontal="left" vertical="center" indent="1"/>
      <protection hidden="1"/>
    </xf>
    <xf numFmtId="40" fontId="56" fillId="0" borderId="51" xfId="1" applyNumberFormat="1" applyFont="1" applyBorder="1" applyAlignment="1" applyProtection="1">
      <alignment horizontal="left" vertical="center" indent="1"/>
      <protection hidden="1"/>
    </xf>
    <xf numFmtId="40" fontId="47" fillId="0" borderId="51" xfId="1" applyNumberFormat="1" applyFont="1" applyBorder="1" applyAlignment="1" applyProtection="1">
      <alignment horizontal="left" vertical="center" indent="1"/>
      <protection hidden="1"/>
    </xf>
    <xf numFmtId="40" fontId="56" fillId="0" borderId="45" xfId="1" applyNumberFormat="1" applyFont="1" applyBorder="1" applyAlignment="1" applyProtection="1">
      <alignment horizontal="left" vertical="center" indent="1"/>
      <protection hidden="1"/>
    </xf>
    <xf numFmtId="190" fontId="56" fillId="0" borderId="50" xfId="1" applyNumberFormat="1" applyFont="1" applyBorder="1" applyAlignment="1" applyProtection="1">
      <alignment horizontal="left" vertical="center" indent="1"/>
      <protection hidden="1"/>
    </xf>
    <xf numFmtId="40" fontId="56" fillId="0" borderId="83" xfId="1" applyNumberFormat="1" applyFont="1" applyBorder="1" applyAlignment="1" applyProtection="1">
      <alignment vertical="center"/>
      <protection hidden="1"/>
    </xf>
    <xf numFmtId="0" fontId="45" fillId="0" borderId="15" xfId="1" applyFont="1" applyBorder="1" applyAlignment="1" applyProtection="1">
      <alignment horizontal="right" vertical="center"/>
      <protection hidden="1"/>
    </xf>
    <xf numFmtId="40" fontId="45" fillId="0" borderId="37" xfId="1" applyNumberFormat="1" applyFont="1" applyBorder="1" applyAlignment="1" applyProtection="1">
      <alignment vertical="center"/>
      <protection hidden="1"/>
    </xf>
    <xf numFmtId="169" fontId="45" fillId="0" borderId="54" xfId="1" applyNumberFormat="1" applyFont="1" applyBorder="1" applyAlignment="1" applyProtection="1">
      <alignment vertical="center"/>
      <protection hidden="1"/>
    </xf>
    <xf numFmtId="169" fontId="45" fillId="0" borderId="48" xfId="1" applyNumberFormat="1" applyFont="1" applyBorder="1" applyAlignment="1" applyProtection="1">
      <alignment vertical="center"/>
      <protection hidden="1"/>
    </xf>
    <xf numFmtId="0" fontId="45" fillId="0" borderId="54" xfId="1" applyFont="1" applyBorder="1" applyAlignment="1" applyProtection="1">
      <alignment vertical="center"/>
      <protection hidden="1"/>
    </xf>
    <xf numFmtId="0" fontId="45" fillId="0" borderId="54" xfId="1" applyFont="1" applyBorder="1" applyAlignment="1" applyProtection="1">
      <alignment horizontal="center" vertical="center"/>
      <protection hidden="1"/>
    </xf>
    <xf numFmtId="40" fontId="45" fillId="0" borderId="38" xfId="1" applyNumberFormat="1" applyFont="1" applyBorder="1" applyAlignment="1" applyProtection="1">
      <alignment vertical="center"/>
      <protection hidden="1"/>
    </xf>
    <xf numFmtId="40" fontId="45" fillId="0" borderId="39" xfId="1" applyNumberFormat="1" applyFont="1" applyBorder="1" applyAlignment="1" applyProtection="1">
      <alignment vertical="center"/>
      <protection hidden="1"/>
    </xf>
    <xf numFmtId="0" fontId="55" fillId="0" borderId="0" xfId="1" applyFont="1" applyAlignment="1" applyProtection="1">
      <alignment vertical="center"/>
      <protection hidden="1"/>
    </xf>
    <xf numFmtId="176" fontId="56" fillId="0" borderId="59" xfId="1" applyNumberFormat="1" applyFont="1" applyBorder="1" applyAlignment="1" applyProtection="1">
      <alignment horizontal="center" vertical="center"/>
      <protection hidden="1"/>
    </xf>
    <xf numFmtId="169" fontId="56" fillId="0" borderId="60" xfId="1" applyNumberFormat="1" applyFont="1" applyBorder="1" applyAlignment="1" applyProtection="1">
      <alignment vertical="center"/>
      <protection hidden="1"/>
    </xf>
    <xf numFmtId="169" fontId="56" fillId="0" borderId="60" xfId="1" applyNumberFormat="1" applyFont="1" applyBorder="1" applyAlignment="1" applyProtection="1">
      <alignment horizontal="center" vertical="center"/>
      <protection hidden="1"/>
    </xf>
    <xf numFmtId="40" fontId="47" fillId="0" borderId="60" xfId="1" applyNumberFormat="1" applyFont="1" applyBorder="1" applyAlignment="1" applyProtection="1">
      <alignment horizontal="left" vertical="center" indent="1"/>
      <protection hidden="1"/>
    </xf>
    <xf numFmtId="190" fontId="56" fillId="0" borderId="59" xfId="1" applyNumberFormat="1" applyFont="1" applyBorder="1" applyAlignment="1" applyProtection="1">
      <alignment horizontal="left" vertical="center" indent="1"/>
      <protection hidden="1"/>
    </xf>
    <xf numFmtId="40" fontId="56" fillId="0" borderId="61" xfId="1" applyNumberFormat="1" applyFont="1" applyBorder="1" applyAlignment="1" applyProtection="1">
      <alignment vertical="center"/>
      <protection hidden="1"/>
    </xf>
    <xf numFmtId="176" fontId="56" fillId="0" borderId="57" xfId="1" applyNumberFormat="1" applyFont="1" applyBorder="1" applyAlignment="1" applyProtection="1">
      <alignment horizontal="center" vertical="center"/>
      <protection hidden="1"/>
    </xf>
    <xf numFmtId="169" fontId="56" fillId="0" borderId="58" xfId="1" applyNumberFormat="1" applyFont="1" applyBorder="1" applyAlignment="1" applyProtection="1">
      <alignment vertical="center"/>
      <protection hidden="1"/>
    </xf>
    <xf numFmtId="169" fontId="56" fillId="0" borderId="58" xfId="1" applyNumberFormat="1" applyFont="1" applyBorder="1" applyAlignment="1" applyProtection="1">
      <alignment horizontal="center" vertical="center"/>
      <protection hidden="1"/>
    </xf>
    <xf numFmtId="40" fontId="56" fillId="0" borderId="26" xfId="1" applyNumberFormat="1" applyFont="1" applyBorder="1" applyAlignment="1" applyProtection="1">
      <alignment horizontal="left" vertical="center" indent="1"/>
      <protection hidden="1"/>
    </xf>
    <xf numFmtId="40" fontId="47" fillId="0" borderId="58" xfId="1" applyNumberFormat="1" applyFont="1" applyBorder="1" applyAlignment="1" applyProtection="1">
      <alignment horizontal="left" vertical="center" indent="1"/>
      <protection hidden="1"/>
    </xf>
    <xf numFmtId="190" fontId="56" fillId="0" borderId="57" xfId="1" applyNumberFormat="1" applyFont="1" applyBorder="1" applyAlignment="1" applyProtection="1">
      <alignment horizontal="left" vertical="center" indent="1"/>
      <protection hidden="1"/>
    </xf>
    <xf numFmtId="40" fontId="56" fillId="0" borderId="29" xfId="1" applyNumberFormat="1" applyFont="1" applyBorder="1" applyAlignment="1" applyProtection="1">
      <alignment vertical="center"/>
      <protection hidden="1"/>
    </xf>
    <xf numFmtId="0" fontId="24" fillId="0" borderId="86" xfId="20" applyFont="1" applyBorder="1" applyAlignment="1">
      <alignment vertical="center" wrapText="1"/>
    </xf>
    <xf numFmtId="40" fontId="35" fillId="3" borderId="33" xfId="11" applyNumberFormat="1" applyFont="1" applyFill="1" applyBorder="1" applyAlignment="1" applyProtection="1">
      <alignment horizontal="right" vertical="center"/>
      <protection locked="0"/>
    </xf>
    <xf numFmtId="40" fontId="24" fillId="3" borderId="33" xfId="11" applyNumberFormat="1" applyFill="1" applyBorder="1" applyProtection="1">
      <protection locked="0"/>
    </xf>
    <xf numFmtId="40" fontId="35" fillId="3" borderId="32" xfId="11" applyNumberFormat="1" applyFont="1" applyFill="1" applyBorder="1" applyAlignment="1" applyProtection="1">
      <alignment vertical="center"/>
      <protection locked="0"/>
    </xf>
    <xf numFmtId="40" fontId="35" fillId="3" borderId="32" xfId="11" applyNumberFormat="1" applyFont="1" applyFill="1" applyBorder="1" applyProtection="1">
      <protection locked="0"/>
    </xf>
    <xf numFmtId="40" fontId="24" fillId="3" borderId="32" xfId="11" applyNumberFormat="1" applyFill="1" applyBorder="1" applyProtection="1">
      <protection locked="0"/>
    </xf>
    <xf numFmtId="40" fontId="24" fillId="3" borderId="58" xfId="11" applyNumberFormat="1" applyFill="1" applyBorder="1" applyProtection="1">
      <protection locked="0"/>
    </xf>
    <xf numFmtId="40" fontId="24" fillId="3" borderId="60" xfId="11" applyNumberFormat="1" applyFill="1" applyBorder="1" applyProtection="1">
      <protection locked="0"/>
    </xf>
    <xf numFmtId="4" fontId="39" fillId="3" borderId="19" xfId="10" applyNumberFormat="1" applyFont="1" applyFill="1" applyBorder="1" applyAlignment="1" applyProtection="1">
      <alignment horizontal="center" vertical="center" wrapText="1"/>
    </xf>
    <xf numFmtId="4" fontId="39" fillId="3" borderId="26" xfId="10" applyNumberFormat="1" applyFont="1" applyFill="1" applyBorder="1" applyAlignment="1" applyProtection="1">
      <alignment horizontal="center" vertical="center" wrapText="1"/>
    </xf>
    <xf numFmtId="0" fontId="39" fillId="3" borderId="58" xfId="0" applyFont="1" applyFill="1" applyBorder="1" applyAlignment="1">
      <alignment horizontal="center" vertical="center" wrapText="1"/>
    </xf>
    <xf numFmtId="4" fontId="28" fillId="0" borderId="32" xfId="10" applyNumberFormat="1" applyFont="1" applyFill="1" applyBorder="1" applyAlignment="1" applyProtection="1">
      <alignment horizontal="center" vertical="center" wrapText="1" shrinkToFit="1"/>
      <protection locked="0"/>
    </xf>
    <xf numFmtId="0" fontId="72" fillId="6" borderId="32" xfId="1" applyFont="1" applyFill="1" applyBorder="1" applyAlignment="1">
      <alignment horizontal="left" vertical="center" wrapText="1" shrinkToFit="1"/>
    </xf>
    <xf numFmtId="0" fontId="73" fillId="0" borderId="4" xfId="1" applyFont="1" applyBorder="1" applyAlignment="1">
      <alignment horizontal="left" vertical="center" indent="1" shrinkToFit="1"/>
    </xf>
    <xf numFmtId="40" fontId="45" fillId="0" borderId="87" xfId="1" applyNumberFormat="1" applyFont="1" applyBorder="1" applyAlignment="1" applyProtection="1">
      <alignment vertical="center"/>
      <protection hidden="1"/>
    </xf>
    <xf numFmtId="0" fontId="32" fillId="0" borderId="1" xfId="9" applyFont="1" applyBorder="1" applyAlignment="1">
      <alignment horizontal="center" vertical="center" wrapText="1"/>
    </xf>
    <xf numFmtId="0" fontId="29" fillId="0" borderId="0" xfId="0" applyFont="1" applyAlignment="1">
      <alignment horizontal="left" vertical="center" wrapText="1"/>
    </xf>
    <xf numFmtId="0" fontId="45" fillId="0" borderId="0" xfId="0" applyFont="1" applyAlignment="1">
      <alignment horizontal="left" vertical="center" wrapText="1"/>
    </xf>
    <xf numFmtId="0" fontId="63" fillId="0" borderId="0" xfId="21" applyFont="1" applyAlignment="1">
      <alignment horizontal="center" vertical="center" wrapText="1"/>
    </xf>
    <xf numFmtId="0" fontId="29" fillId="0" borderId="0" xfId="21" applyFont="1" applyAlignment="1">
      <alignment horizontal="left" vertical="center" wrapText="1"/>
    </xf>
    <xf numFmtId="0" fontId="29" fillId="0" borderId="0" xfId="21" applyFont="1" applyAlignment="1">
      <alignment horizontal="left" vertical="top" wrapText="1"/>
    </xf>
    <xf numFmtId="169" fontId="45" fillId="0" borderId="48" xfId="8" applyNumberFormat="1" applyFont="1" applyBorder="1" applyAlignment="1">
      <alignment horizontal="center" vertical="center"/>
    </xf>
    <xf numFmtId="169" fontId="45" fillId="0" borderId="0" xfId="8" applyNumberFormat="1" applyFont="1" applyAlignment="1">
      <alignment horizontal="center" vertical="center"/>
    </xf>
    <xf numFmtId="169" fontId="45" fillId="0" borderId="16" xfId="8" applyNumberFormat="1" applyFont="1" applyBorder="1" applyAlignment="1">
      <alignment horizontal="center" vertical="center"/>
    </xf>
    <xf numFmtId="0" fontId="24" fillId="0" borderId="6" xfId="8" applyFont="1" applyBorder="1" applyAlignment="1" applyProtection="1">
      <alignment horizontal="center" vertical="center"/>
      <protection locked="0"/>
    </xf>
    <xf numFmtId="17" fontId="24" fillId="0" borderId="6" xfId="8" applyNumberFormat="1" applyFont="1" applyBorder="1" applyAlignment="1" applyProtection="1">
      <alignment horizontal="center" vertical="center"/>
      <protection locked="0"/>
    </xf>
    <xf numFmtId="0" fontId="41" fillId="0" borderId="76" xfId="20" applyFont="1" applyBorder="1" applyAlignment="1">
      <alignment horizontal="left" vertical="center" wrapText="1"/>
    </xf>
    <xf numFmtId="0" fontId="41" fillId="0" borderId="74" xfId="20" applyFont="1" applyBorder="1" applyAlignment="1">
      <alignment horizontal="left" vertical="center" wrapText="1"/>
    </xf>
    <xf numFmtId="0" fontId="24" fillId="0" borderId="76" xfId="20" applyFont="1" applyBorder="1" applyAlignment="1">
      <alignment horizontal="center" vertical="center" wrapText="1"/>
    </xf>
    <xf numFmtId="0" fontId="24" fillId="0" borderId="75" xfId="20" applyFont="1" applyBorder="1" applyAlignment="1">
      <alignment horizontal="center" vertical="center"/>
    </xf>
    <xf numFmtId="0" fontId="24" fillId="0" borderId="76" xfId="20" applyFont="1" applyBorder="1" applyAlignment="1">
      <alignment horizontal="center" vertical="center"/>
    </xf>
    <xf numFmtId="0" fontId="24" fillId="3" borderId="0" xfId="9" applyFont="1" applyFill="1" applyAlignment="1" applyProtection="1">
      <alignment horizontal="left" vertical="top"/>
      <protection locked="0"/>
    </xf>
    <xf numFmtId="0" fontId="24" fillId="0" borderId="0" xfId="9" applyFont="1" applyAlignment="1">
      <alignment horizontal="left" vertical="center"/>
    </xf>
    <xf numFmtId="0" fontId="41" fillId="0" borderId="79" xfId="20" applyFont="1" applyBorder="1" applyAlignment="1">
      <alignment horizontal="left" vertical="center" wrapText="1"/>
    </xf>
    <xf numFmtId="0" fontId="41" fillId="0" borderId="80" xfId="20" applyFont="1" applyBorder="1" applyAlignment="1">
      <alignment horizontal="left" vertical="center" wrapText="1"/>
    </xf>
    <xf numFmtId="178" fontId="31" fillId="0" borderId="1" xfId="9" applyNumberFormat="1" applyFont="1" applyBorder="1" applyAlignment="1">
      <alignment horizontal="center" vertical="center"/>
    </xf>
    <xf numFmtId="178" fontId="31" fillId="0" borderId="2" xfId="9" applyNumberFormat="1" applyFont="1" applyBorder="1" applyAlignment="1">
      <alignment horizontal="center" vertical="center"/>
    </xf>
    <xf numFmtId="178" fontId="31" fillId="0" borderId="3" xfId="9" applyNumberFormat="1" applyFont="1" applyBorder="1" applyAlignment="1">
      <alignment horizontal="center" vertical="center"/>
    </xf>
    <xf numFmtId="0" fontId="39" fillId="0" borderId="48" xfId="9" applyFont="1" applyBorder="1" applyAlignment="1">
      <alignment horizontal="center" vertical="center"/>
    </xf>
    <xf numFmtId="0" fontId="38" fillId="0" borderId="54" xfId="0" applyFont="1" applyBorder="1" applyAlignment="1">
      <alignment horizontal="center" vertical="center"/>
    </xf>
    <xf numFmtId="0" fontId="66" fillId="0" borderId="79" xfId="20" applyFont="1" applyBorder="1" applyAlignment="1">
      <alignment horizontal="left" vertical="center" wrapText="1"/>
    </xf>
    <xf numFmtId="0" fontId="66" fillId="0" borderId="80" xfId="20" applyFont="1" applyBorder="1" applyAlignment="1">
      <alignment horizontal="left" vertical="center" wrapText="1"/>
    </xf>
    <xf numFmtId="0" fontId="24" fillId="0" borderId="79" xfId="20" applyFont="1" applyBorder="1" applyAlignment="1">
      <alignment horizontal="center" vertical="center" wrapText="1"/>
    </xf>
    <xf numFmtId="0" fontId="24" fillId="0" borderId="12" xfId="20" applyFont="1" applyBorder="1" applyAlignment="1">
      <alignment horizontal="center" vertical="center" wrapText="1"/>
    </xf>
    <xf numFmtId="0" fontId="24" fillId="0" borderId="78" xfId="20" applyFont="1" applyBorder="1" applyAlignment="1">
      <alignment horizontal="center" vertical="center" wrapText="1"/>
    </xf>
    <xf numFmtId="0" fontId="24" fillId="0" borderId="75" xfId="20" applyFont="1" applyBorder="1" applyAlignment="1">
      <alignment horizontal="center" vertical="center" wrapText="1"/>
    </xf>
    <xf numFmtId="0" fontId="24" fillId="0" borderId="77" xfId="20" applyFont="1" applyBorder="1" applyAlignment="1">
      <alignment horizontal="center" vertical="center"/>
    </xf>
    <xf numFmtId="0" fontId="24" fillId="0" borderId="78" xfId="20" applyFont="1" applyBorder="1" applyAlignment="1">
      <alignment horizontal="center" vertical="center"/>
    </xf>
    <xf numFmtId="178" fontId="31" fillId="0" borderId="4" xfId="9" applyNumberFormat="1" applyFont="1" applyBorder="1" applyAlignment="1">
      <alignment horizontal="center" vertical="center"/>
    </xf>
    <xf numFmtId="178" fontId="31" fillId="0" borderId="0" xfId="9" applyNumberFormat="1" applyFont="1" applyAlignment="1">
      <alignment horizontal="center" vertical="center"/>
    </xf>
    <xf numFmtId="178" fontId="31" fillId="0" borderId="5" xfId="9" applyNumberFormat="1" applyFont="1" applyBorder="1" applyAlignment="1">
      <alignment horizontal="center" vertical="center"/>
    </xf>
    <xf numFmtId="177" fontId="37" fillId="0" borderId="44" xfId="9" applyNumberFormat="1" applyFont="1" applyBorder="1" applyAlignment="1" applyProtection="1">
      <alignment horizontal="left" vertical="center" indent="1"/>
      <protection locked="0"/>
    </xf>
    <xf numFmtId="177" fontId="37" fillId="0" borderId="47" xfId="9" applyNumberFormat="1" applyFont="1" applyBorder="1" applyAlignment="1" applyProtection="1">
      <alignment horizontal="left" vertical="center" indent="1"/>
      <protection locked="0"/>
    </xf>
    <xf numFmtId="0" fontId="38" fillId="0" borderId="42" xfId="0" applyFont="1" applyBorder="1" applyAlignment="1" applyProtection="1">
      <alignment horizontal="left" vertical="center" indent="1"/>
      <protection locked="0"/>
    </xf>
    <xf numFmtId="0" fontId="24" fillId="0" borderId="44" xfId="9" applyFont="1" applyBorder="1" applyAlignment="1">
      <alignment horizontal="right" vertical="center"/>
    </xf>
    <xf numFmtId="0" fontId="24" fillId="0" borderId="42" xfId="9" applyFont="1" applyBorder="1" applyAlignment="1">
      <alignment horizontal="right" vertical="center"/>
    </xf>
    <xf numFmtId="0" fontId="39" fillId="0" borderId="54" xfId="9" applyFont="1" applyBorder="1" applyAlignment="1">
      <alignment horizontal="center" vertical="center"/>
    </xf>
    <xf numFmtId="0" fontId="39" fillId="0" borderId="55" xfId="9" applyFont="1" applyBorder="1" applyAlignment="1">
      <alignment horizontal="center" vertical="center"/>
    </xf>
    <xf numFmtId="181" fontId="24" fillId="3" borderId="0" xfId="9" quotePrefix="1" applyNumberFormat="1" applyFont="1" applyFill="1" applyAlignment="1" applyProtection="1">
      <alignment horizontal="left" vertical="center"/>
      <protection locked="0"/>
    </xf>
    <xf numFmtId="0" fontId="24" fillId="3" borderId="0" xfId="9" applyFont="1" applyFill="1" applyAlignment="1" applyProtection="1">
      <alignment horizontal="center" vertical="center"/>
      <protection locked="0"/>
    </xf>
    <xf numFmtId="0" fontId="38" fillId="0" borderId="55" xfId="0" applyFont="1" applyBorder="1" applyAlignment="1">
      <alignment horizontal="center" vertical="center"/>
    </xf>
    <xf numFmtId="14" fontId="34" fillId="0" borderId="44" xfId="9" applyNumberFormat="1" applyFont="1" applyBorder="1" applyAlignment="1" applyProtection="1">
      <alignment horizontal="left" vertical="center"/>
      <protection locked="0"/>
    </xf>
    <xf numFmtId="0" fontId="34" fillId="0" borderId="47" xfId="9" applyFont="1" applyBorder="1" applyAlignment="1" applyProtection="1">
      <alignment horizontal="left" vertical="center"/>
      <protection locked="0"/>
    </xf>
    <xf numFmtId="0" fontId="34" fillId="0" borderId="42" xfId="9" applyFont="1" applyBorder="1" applyAlignment="1" applyProtection="1">
      <alignment horizontal="left" vertical="center"/>
      <protection locked="0"/>
    </xf>
    <xf numFmtId="14" fontId="34" fillId="0" borderId="47" xfId="9" applyNumberFormat="1" applyFont="1" applyBorder="1" applyAlignment="1" applyProtection="1">
      <alignment horizontal="left" vertical="center"/>
      <protection locked="0"/>
    </xf>
    <xf numFmtId="14" fontId="34" fillId="0" borderId="42" xfId="9" applyNumberFormat="1" applyFont="1" applyBorder="1" applyAlignment="1" applyProtection="1">
      <alignment horizontal="left" vertical="center"/>
      <protection locked="0"/>
    </xf>
    <xf numFmtId="0" fontId="45" fillId="0" borderId="15" xfId="1" applyFont="1" applyBorder="1" applyAlignment="1" applyProtection="1">
      <alignment horizontal="center" vertical="center"/>
      <protection hidden="1"/>
    </xf>
    <xf numFmtId="0" fontId="45" fillId="0" borderId="16" xfId="1" applyFont="1" applyBorder="1" applyAlignment="1" applyProtection="1">
      <alignment horizontal="center" vertical="center"/>
      <protection hidden="1"/>
    </xf>
    <xf numFmtId="0" fontId="56" fillId="3" borderId="18" xfId="1" applyFont="1" applyFill="1" applyBorder="1" applyAlignment="1" applyProtection="1">
      <alignment horizontal="center" vertical="center"/>
      <protection hidden="1"/>
    </xf>
    <xf numFmtId="0" fontId="56" fillId="3" borderId="63" xfId="1" applyFont="1" applyFill="1" applyBorder="1" applyAlignment="1" applyProtection="1">
      <alignment horizontal="center" vertical="center"/>
      <protection hidden="1"/>
    </xf>
    <xf numFmtId="0" fontId="56" fillId="3" borderId="19" xfId="1" applyFont="1" applyFill="1" applyBorder="1" applyAlignment="1" applyProtection="1">
      <alignment horizontal="center" vertical="center"/>
      <protection hidden="1"/>
    </xf>
    <xf numFmtId="0" fontId="56" fillId="3" borderId="56" xfId="1" applyFont="1" applyFill="1" applyBorder="1" applyAlignment="1" applyProtection="1">
      <alignment horizontal="center" vertical="center"/>
      <protection hidden="1"/>
    </xf>
    <xf numFmtId="0" fontId="56" fillId="3" borderId="25" xfId="1" applyFont="1" applyFill="1" applyBorder="1" applyAlignment="1" applyProtection="1">
      <alignment horizontal="center" vertical="center"/>
      <protection hidden="1"/>
    </xf>
    <xf numFmtId="0" fontId="55" fillId="5" borderId="21" xfId="1" applyFont="1" applyFill="1" applyBorder="1" applyAlignment="1" applyProtection="1">
      <alignment horizontal="center" vertical="center"/>
      <protection hidden="1"/>
    </xf>
    <xf numFmtId="0" fontId="55" fillId="5" borderId="22" xfId="1" applyFont="1" applyFill="1" applyBorder="1" applyAlignment="1" applyProtection="1">
      <alignment horizontal="center" vertical="center"/>
      <protection hidden="1"/>
    </xf>
    <xf numFmtId="0" fontId="55" fillId="5" borderId="23" xfId="1" applyFont="1" applyFill="1" applyBorder="1" applyAlignment="1" applyProtection="1">
      <alignment horizontal="center" vertical="center"/>
      <protection hidden="1"/>
    </xf>
    <xf numFmtId="0" fontId="47" fillId="3" borderId="20" xfId="1" applyFont="1" applyFill="1" applyBorder="1" applyAlignment="1" applyProtection="1">
      <alignment horizontal="center" vertical="center" wrapText="1"/>
      <protection hidden="1"/>
    </xf>
    <xf numFmtId="0" fontId="47" fillId="3" borderId="64" xfId="1" applyFont="1" applyFill="1" applyBorder="1" applyAlignment="1" applyProtection="1">
      <alignment horizontal="center" vertical="center" wrapText="1"/>
      <protection hidden="1"/>
    </xf>
    <xf numFmtId="0" fontId="56" fillId="3" borderId="60" xfId="1" applyFont="1" applyFill="1" applyBorder="1" applyAlignment="1" applyProtection="1">
      <alignment horizontal="center" vertical="center"/>
      <protection hidden="1"/>
    </xf>
    <xf numFmtId="0" fontId="56" fillId="3" borderId="51" xfId="1" applyFont="1" applyFill="1" applyBorder="1" applyAlignment="1" applyProtection="1">
      <alignment horizontal="center" vertical="center"/>
      <protection hidden="1"/>
    </xf>
    <xf numFmtId="0" fontId="69" fillId="0" borderId="6" xfId="1" applyFont="1" applyBorder="1" applyAlignment="1" applyProtection="1">
      <alignment horizontal="center" vertical="center"/>
      <protection hidden="1"/>
    </xf>
    <xf numFmtId="0" fontId="55" fillId="4" borderId="1" xfId="1" applyFont="1" applyFill="1" applyBorder="1" applyAlignment="1" applyProtection="1">
      <alignment horizontal="center" vertical="center"/>
      <protection hidden="1"/>
    </xf>
    <xf numFmtId="0" fontId="55" fillId="4" borderId="0" xfId="1" applyFont="1" applyFill="1" applyAlignment="1" applyProtection="1">
      <alignment horizontal="center" vertical="center"/>
      <protection hidden="1"/>
    </xf>
    <xf numFmtId="0" fontId="55" fillId="4" borderId="5" xfId="1" applyFont="1" applyFill="1" applyBorder="1" applyAlignment="1" applyProtection="1">
      <alignment horizontal="center" vertical="center"/>
      <protection hidden="1"/>
    </xf>
    <xf numFmtId="0" fontId="55" fillId="4" borderId="14" xfId="1" applyFont="1" applyFill="1" applyBorder="1" applyAlignment="1" applyProtection="1">
      <alignment horizontal="center" vertical="center"/>
      <protection hidden="1"/>
    </xf>
    <xf numFmtId="0" fontId="55" fillId="4" borderId="15" xfId="1" applyFont="1" applyFill="1" applyBorder="1" applyAlignment="1" applyProtection="1">
      <alignment horizontal="center" vertical="center"/>
      <protection hidden="1"/>
    </xf>
    <xf numFmtId="0" fontId="55" fillId="4" borderId="16" xfId="1" applyFont="1" applyFill="1" applyBorder="1" applyAlignment="1" applyProtection="1">
      <alignment horizontal="center" vertical="center"/>
      <protection hidden="1"/>
    </xf>
    <xf numFmtId="0" fontId="56" fillId="3" borderId="26" xfId="1" applyFont="1" applyFill="1" applyBorder="1" applyAlignment="1" applyProtection="1">
      <alignment horizontal="center" vertical="center"/>
      <protection hidden="1"/>
    </xf>
    <xf numFmtId="0" fontId="56" fillId="3" borderId="62" xfId="1" applyFont="1" applyFill="1" applyBorder="1" applyAlignment="1" applyProtection="1">
      <alignment horizontal="center" vertical="center"/>
      <protection hidden="1"/>
    </xf>
    <xf numFmtId="0" fontId="56" fillId="3" borderId="30" xfId="1" applyFont="1" applyFill="1" applyBorder="1" applyAlignment="1" applyProtection="1">
      <alignment horizontal="center" vertical="center"/>
      <protection hidden="1"/>
    </xf>
    <xf numFmtId="0" fontId="56" fillId="3" borderId="68" xfId="1" applyFont="1" applyFill="1" applyBorder="1" applyAlignment="1" applyProtection="1">
      <alignment horizontal="center" vertical="center"/>
      <protection hidden="1"/>
    </xf>
    <xf numFmtId="0" fontId="56" fillId="3" borderId="69" xfId="1" applyFont="1" applyFill="1" applyBorder="1" applyAlignment="1" applyProtection="1">
      <alignment horizontal="center" vertical="center"/>
      <protection hidden="1"/>
    </xf>
    <xf numFmtId="0" fontId="45" fillId="0" borderId="48" xfId="1" applyFont="1" applyBorder="1" applyAlignment="1" applyProtection="1">
      <alignment horizontal="center" vertical="center"/>
      <protection hidden="1"/>
    </xf>
    <xf numFmtId="0" fontId="45" fillId="0" borderId="54" xfId="1" applyFont="1" applyBorder="1" applyAlignment="1" applyProtection="1">
      <alignment horizontal="center" vertical="center"/>
      <protection hidden="1"/>
    </xf>
    <xf numFmtId="0" fontId="45" fillId="0" borderId="55" xfId="1" applyFont="1" applyBorder="1" applyAlignment="1" applyProtection="1">
      <alignment horizontal="center" vertical="center"/>
      <protection hidden="1"/>
    </xf>
    <xf numFmtId="0" fontId="56" fillId="0" borderId="77" xfId="20" applyFont="1" applyBorder="1" applyAlignment="1">
      <alignment horizontal="center" vertical="center"/>
    </xf>
    <xf numFmtId="0" fontId="56" fillId="0" borderId="78" xfId="20" applyFont="1" applyBorder="1" applyAlignment="1">
      <alignment horizontal="center" vertical="center"/>
    </xf>
    <xf numFmtId="0" fontId="56" fillId="0" borderId="79" xfId="20" applyFont="1" applyBorder="1" applyAlignment="1">
      <alignment horizontal="center" vertical="center" wrapText="1"/>
    </xf>
    <xf numFmtId="0" fontId="56" fillId="0" borderId="12" xfId="20" applyFont="1" applyBorder="1" applyAlignment="1">
      <alignment horizontal="center" vertical="center" wrapText="1"/>
    </xf>
    <xf numFmtId="0" fontId="56" fillId="0" borderId="77" xfId="20" applyFont="1" applyBorder="1" applyAlignment="1">
      <alignment horizontal="center" vertical="center" wrapText="1"/>
    </xf>
    <xf numFmtId="0" fontId="56" fillId="0" borderId="78" xfId="20" applyFont="1" applyBorder="1" applyAlignment="1">
      <alignment horizontal="center" vertical="center" wrapText="1"/>
    </xf>
    <xf numFmtId="0" fontId="16" fillId="0" borderId="0" xfId="11" applyFont="1" applyAlignment="1">
      <alignment horizontal="center"/>
    </xf>
    <xf numFmtId="0" fontId="31" fillId="0" borderId="48" xfId="1" applyFont="1" applyBorder="1" applyAlignment="1">
      <alignment horizontal="center" vertical="center" wrapText="1"/>
    </xf>
    <xf numFmtId="0" fontId="31" fillId="0" borderId="54" xfId="1" applyFont="1" applyBorder="1" applyAlignment="1">
      <alignment horizontal="center" vertical="center" wrapText="1"/>
    </xf>
    <xf numFmtId="0" fontId="39" fillId="0" borderId="6" xfId="11" applyFont="1" applyBorder="1" applyAlignment="1">
      <alignment horizontal="left"/>
    </xf>
    <xf numFmtId="0" fontId="41" fillId="0" borderId="78" xfId="20" applyFont="1" applyBorder="1" applyAlignment="1">
      <alignment horizontal="left" vertical="center" wrapText="1"/>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xf>
    <xf numFmtId="0" fontId="28" fillId="0" borderId="5" xfId="0" applyFont="1" applyBorder="1" applyAlignment="1">
      <alignment horizontal="center"/>
    </xf>
    <xf numFmtId="0" fontId="28" fillId="0" borderId="15" xfId="0" applyFont="1" applyBorder="1" applyAlignment="1">
      <alignment horizontal="center"/>
    </xf>
    <xf numFmtId="0" fontId="28" fillId="0" borderId="16" xfId="0" applyFont="1" applyBorder="1" applyAlignment="1">
      <alignment horizontal="center"/>
    </xf>
    <xf numFmtId="17" fontId="39" fillId="0" borderId="6" xfId="0" applyNumberFormat="1" applyFont="1" applyBorder="1" applyAlignment="1">
      <alignment horizontal="left" vertical="center"/>
    </xf>
    <xf numFmtId="0" fontId="39" fillId="0" borderId="47" xfId="0" applyFont="1" applyBorder="1" applyAlignment="1">
      <alignment horizontal="left" vertical="center"/>
    </xf>
    <xf numFmtId="0" fontId="39" fillId="3" borderId="18" xfId="0" applyFont="1" applyFill="1" applyBorder="1" applyAlignment="1">
      <alignment horizontal="center" vertical="center"/>
    </xf>
    <xf numFmtId="0" fontId="39" fillId="3" borderId="25"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8" xfId="0" applyFont="1" applyFill="1" applyBorder="1" applyAlignment="1">
      <alignment horizontal="center" vertical="center"/>
    </xf>
    <xf numFmtId="4" fontId="39" fillId="3" borderId="19" xfId="10" applyNumberFormat="1" applyFont="1" applyFill="1" applyBorder="1" applyAlignment="1" applyProtection="1">
      <alignment horizontal="center" vertical="center" wrapText="1"/>
    </xf>
    <xf numFmtId="4" fontId="39" fillId="3" borderId="26" xfId="10" applyNumberFormat="1" applyFont="1" applyFill="1" applyBorder="1" applyAlignment="1" applyProtection="1">
      <alignment horizontal="center" vertical="center" wrapText="1"/>
    </xf>
    <xf numFmtId="0" fontId="39" fillId="4" borderId="60" xfId="0" applyFont="1" applyFill="1" applyBorder="1" applyAlignment="1">
      <alignment horizontal="center"/>
    </xf>
    <xf numFmtId="0" fontId="39" fillId="3" borderId="19" xfId="0" applyFont="1" applyFill="1" applyBorder="1" applyAlignment="1">
      <alignment horizontal="center" vertical="center"/>
    </xf>
    <xf numFmtId="0" fontId="39" fillId="3" borderId="26" xfId="0" applyFont="1" applyFill="1" applyBorder="1" applyAlignment="1">
      <alignment horizontal="center" vertical="center"/>
    </xf>
    <xf numFmtId="0" fontId="51" fillId="3" borderId="65" xfId="0" applyFont="1" applyFill="1" applyBorder="1" applyAlignment="1">
      <alignment horizontal="center"/>
    </xf>
    <xf numFmtId="0" fontId="51" fillId="3" borderId="22" xfId="0" applyFont="1" applyFill="1" applyBorder="1" applyAlignment="1">
      <alignment horizontal="center"/>
    </xf>
    <xf numFmtId="0" fontId="51" fillId="3" borderId="23" xfId="0" applyFont="1" applyFill="1" applyBorder="1" applyAlignment="1">
      <alignment horizontal="center"/>
    </xf>
    <xf numFmtId="0" fontId="45" fillId="0" borderId="6" xfId="0" applyFont="1" applyBorder="1" applyAlignment="1">
      <alignment horizontal="left" vertical="center"/>
    </xf>
    <xf numFmtId="182" fontId="28" fillId="0" borderId="44" xfId="0" applyNumberFormat="1" applyFont="1" applyBorder="1" applyAlignment="1" applyProtection="1">
      <alignment horizontal="center" vertical="center" wrapText="1" shrinkToFit="1"/>
      <protection locked="0"/>
    </xf>
    <xf numFmtId="182" fontId="28" fillId="0" borderId="70" xfId="0" applyNumberFormat="1" applyFont="1" applyBorder="1" applyAlignment="1" applyProtection="1">
      <alignment horizontal="center" vertical="center" wrapText="1" shrinkToFit="1"/>
      <protection locked="0"/>
    </xf>
    <xf numFmtId="182" fontId="29" fillId="0" borderId="44" xfId="0" applyNumberFormat="1" applyFont="1" applyBorder="1" applyAlignment="1" applyProtection="1">
      <alignment horizontal="center" vertical="center" wrapText="1" shrinkToFit="1"/>
      <protection locked="0"/>
    </xf>
    <xf numFmtId="182" fontId="29" fillId="0" borderId="70" xfId="0" applyNumberFormat="1" applyFont="1" applyBorder="1" applyAlignment="1" applyProtection="1">
      <alignment horizontal="center" vertical="center" wrapText="1" shrinkToFit="1"/>
      <protection locked="0"/>
    </xf>
    <xf numFmtId="0" fontId="28" fillId="0" borderId="66" xfId="0" applyFont="1" applyBorder="1" applyAlignment="1">
      <alignment horizontal="center" vertical="center"/>
    </xf>
    <xf numFmtId="0" fontId="28" fillId="0" borderId="81" xfId="0" applyFont="1" applyBorder="1" applyAlignment="1">
      <alignment horizontal="center" vertical="center"/>
    </xf>
    <xf numFmtId="0" fontId="28" fillId="0" borderId="54" xfId="0" applyFont="1" applyBorder="1" applyAlignment="1">
      <alignment horizontal="center"/>
    </xf>
    <xf numFmtId="182" fontId="28" fillId="0" borderId="21" xfId="0" applyNumberFormat="1" applyFont="1" applyBorder="1" applyAlignment="1" applyProtection="1">
      <alignment horizontal="center" vertical="center" wrapText="1" shrinkToFit="1"/>
      <protection locked="0"/>
    </xf>
    <xf numFmtId="182" fontId="28" fillId="0" borderId="23" xfId="0" applyNumberFormat="1" applyFont="1" applyBorder="1" applyAlignment="1" applyProtection="1">
      <alignment horizontal="center" vertical="center" wrapText="1" shrinkToFit="1"/>
      <protection locked="0"/>
    </xf>
    <xf numFmtId="0" fontId="51" fillId="3" borderId="65" xfId="0" applyFont="1" applyFill="1" applyBorder="1" applyAlignment="1">
      <alignment horizontal="center" vertical="center"/>
    </xf>
    <xf numFmtId="0" fontId="51" fillId="3" borderId="22" xfId="0" applyFont="1" applyFill="1" applyBorder="1" applyAlignment="1">
      <alignment horizontal="center" vertical="center"/>
    </xf>
    <xf numFmtId="0" fontId="51" fillId="3" borderId="23" xfId="0" applyFont="1" applyFill="1" applyBorder="1" applyAlignment="1">
      <alignment horizontal="center" vertical="center"/>
    </xf>
    <xf numFmtId="0" fontId="39" fillId="3" borderId="59" xfId="0" applyFont="1" applyFill="1" applyBorder="1" applyAlignment="1">
      <alignment horizontal="center" vertical="center" wrapText="1"/>
    </xf>
    <xf numFmtId="0" fontId="39" fillId="3" borderId="57" xfId="0" applyFont="1" applyFill="1" applyBorder="1" applyAlignment="1">
      <alignment horizontal="center" vertical="center" wrapText="1"/>
    </xf>
    <xf numFmtId="182" fontId="28" fillId="2" borderId="44" xfId="0" applyNumberFormat="1" applyFont="1" applyFill="1" applyBorder="1" applyAlignment="1" applyProtection="1">
      <alignment horizontal="center" vertical="center" wrapText="1" shrinkToFit="1"/>
      <protection locked="0"/>
    </xf>
    <xf numFmtId="182" fontId="28" fillId="2" borderId="70" xfId="0" applyNumberFormat="1" applyFont="1" applyFill="1" applyBorder="1" applyAlignment="1" applyProtection="1">
      <alignment horizontal="center" vertical="center" wrapText="1" shrinkToFit="1"/>
      <protection locked="0"/>
    </xf>
    <xf numFmtId="0" fontId="41" fillId="0" borderId="82" xfId="20" applyFont="1" applyBorder="1" applyAlignment="1">
      <alignment horizontal="center" vertical="center" wrapText="1"/>
    </xf>
    <xf numFmtId="0" fontId="39" fillId="3" borderId="2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28"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28" fillId="0" borderId="66" xfId="0" applyFont="1" applyBorder="1" applyAlignment="1">
      <alignment horizontal="center"/>
    </xf>
    <xf numFmtId="0" fontId="28" fillId="0" borderId="81" xfId="0" applyFont="1" applyBorder="1" applyAlignment="1">
      <alignment horizontal="center"/>
    </xf>
    <xf numFmtId="166" fontId="23" fillId="0" borderId="0" xfId="1" applyNumberFormat="1" applyFont="1" applyAlignment="1">
      <alignment horizontal="left" vertical="center"/>
    </xf>
    <xf numFmtId="185" fontId="27" fillId="0" borderId="6" xfId="1" applyNumberFormat="1" applyFont="1" applyBorder="1" applyAlignment="1">
      <alignment horizontal="center" vertical="center"/>
    </xf>
    <xf numFmtId="0" fontId="26" fillId="0" borderId="4" xfId="1" applyFont="1" applyBorder="1" applyAlignment="1">
      <alignment horizontal="left" vertical="center"/>
    </xf>
    <xf numFmtId="0" fontId="26" fillId="0" borderId="0" xfId="1" applyFont="1" applyAlignment="1">
      <alignment horizontal="left" vertical="center"/>
    </xf>
    <xf numFmtId="0" fontId="9" fillId="0" borderId="4"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165" fontId="10" fillId="0" borderId="4" xfId="1" applyNumberFormat="1" applyFont="1" applyBorder="1" applyAlignment="1">
      <alignment horizontal="center" vertical="center"/>
    </xf>
    <xf numFmtId="165" fontId="10" fillId="0" borderId="0" xfId="1" applyNumberFormat="1" applyFont="1" applyAlignment="1">
      <alignment horizontal="center" vertical="center"/>
    </xf>
    <xf numFmtId="165" fontId="10" fillId="0" borderId="5" xfId="1" applyNumberFormat="1" applyFont="1" applyBorder="1" applyAlignment="1">
      <alignment horizontal="center" vertical="center"/>
    </xf>
    <xf numFmtId="0" fontId="4" fillId="0" borderId="0" xfId="1" applyFont="1" applyAlignment="1">
      <alignment horizontal="left" vertical="center"/>
    </xf>
    <xf numFmtId="186" fontId="4" fillId="0" borderId="0" xfId="1" applyNumberFormat="1" applyFont="1" applyAlignment="1">
      <alignment horizontal="center" vertical="center" shrinkToFit="1"/>
    </xf>
    <xf numFmtId="190" fontId="4" fillId="0" borderId="12" xfId="1" applyNumberFormat="1" applyFont="1" applyBorder="1" applyAlignment="1">
      <alignment horizontal="center" vertical="center"/>
    </xf>
    <xf numFmtId="190" fontId="4" fillId="0" borderId="13" xfId="1" applyNumberFormat="1" applyFont="1" applyBorder="1" applyAlignment="1">
      <alignment horizontal="center" vertical="center"/>
    </xf>
    <xf numFmtId="0" fontId="11" fillId="0" borderId="0" xfId="1" applyFont="1" applyAlignment="1">
      <alignment horizontal="center" vertical="center"/>
    </xf>
    <xf numFmtId="0" fontId="17" fillId="0" borderId="15" xfId="1" applyFont="1" applyBorder="1" applyAlignment="1">
      <alignment horizontal="center" vertical="center"/>
    </xf>
    <xf numFmtId="0" fontId="4" fillId="0" borderId="0" xfId="1" applyFont="1" applyAlignment="1">
      <alignment horizontal="center" vertical="center"/>
    </xf>
  </cellXfs>
  <cellStyles count="22">
    <cellStyle name="Comma" xfId="10" builtinId="3"/>
    <cellStyle name="Comma 2" xfId="3" xr:uid="{00000000-0005-0000-0000-000001000000}"/>
    <cellStyle name="Comma 2 2" xfId="12" xr:uid="{00000000-0005-0000-0000-000002000000}"/>
    <cellStyle name="Comma0" xfId="4" xr:uid="{00000000-0005-0000-0000-000003000000}"/>
    <cellStyle name="Comma0 2" xfId="13" xr:uid="{00000000-0005-0000-0000-000004000000}"/>
    <cellStyle name="Currency 2" xfId="2" xr:uid="{00000000-0005-0000-0000-000005000000}"/>
    <cellStyle name="Currency 2 2" xfId="14" xr:uid="{00000000-0005-0000-0000-000006000000}"/>
    <cellStyle name="Currency0" xfId="5" xr:uid="{00000000-0005-0000-0000-000007000000}"/>
    <cellStyle name="Currency0 2" xfId="15" xr:uid="{00000000-0005-0000-0000-000008000000}"/>
    <cellStyle name="Date" xfId="6" xr:uid="{00000000-0005-0000-0000-000009000000}"/>
    <cellStyle name="Date 2" xfId="16" xr:uid="{00000000-0005-0000-0000-00000A000000}"/>
    <cellStyle name="Fixed" xfId="7" xr:uid="{00000000-0005-0000-0000-00000B000000}"/>
    <cellStyle name="Fixed 2" xfId="17" xr:uid="{00000000-0005-0000-0000-00000C000000}"/>
    <cellStyle name="Normal" xfId="0" builtinId="0"/>
    <cellStyle name="Normal 2" xfId="1" xr:uid="{00000000-0005-0000-0000-00000E000000}"/>
    <cellStyle name="Normal 2 2" xfId="20" xr:uid="{00000000-0005-0000-0000-00000F000000}"/>
    <cellStyle name="Normal 3" xfId="8" xr:uid="{00000000-0005-0000-0000-000010000000}"/>
    <cellStyle name="Normal 3 2" xfId="18" xr:uid="{00000000-0005-0000-0000-000011000000}"/>
    <cellStyle name="Normal 4" xfId="9" xr:uid="{00000000-0005-0000-0000-000012000000}"/>
    <cellStyle name="Normal 5" xfId="11" xr:uid="{00000000-0005-0000-0000-000013000000}"/>
    <cellStyle name="Normal 6" xfId="19" xr:uid="{00000000-0005-0000-0000-000014000000}"/>
    <cellStyle name="Normal 6 2" xfId="21" xr:uid="{00000000-0005-0000-0000-000015000000}"/>
  </cellStyles>
  <dxfs count="1">
    <dxf>
      <font>
        <b/>
        <i val="0"/>
        <color rgb="FFFF0000"/>
      </font>
      <fill>
        <patternFill>
          <bgColor theme="0"/>
        </patternFill>
      </fill>
    </dxf>
  </dxfs>
  <tableStyles count="0" defaultTableStyle="TableStyleMedium9" defaultPivotStyle="PivotStyleLight16"/>
  <colors>
    <mruColors>
      <color rgb="FFB8CCE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7</xdr:row>
      <xdr:rowOff>497416</xdr:rowOff>
    </xdr:from>
    <xdr:to>
      <xdr:col>15</xdr:col>
      <xdr:colOff>474017</xdr:colOff>
      <xdr:row>7</xdr:row>
      <xdr:rowOff>2624666</xdr:rowOff>
    </xdr:to>
    <xdr:pic>
      <xdr:nvPicPr>
        <xdr:cNvPr id="4" name="Picture 3">
          <a:extLst>
            <a:ext uri="{FF2B5EF4-FFF2-40B4-BE49-F238E27FC236}">
              <a16:creationId xmlns:a16="http://schemas.microsoft.com/office/drawing/2014/main" id="{87A8EC53-6C37-48E3-846F-D4B80DEDF0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5583" y="4413249"/>
          <a:ext cx="9035934" cy="212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269803</xdr:rowOff>
    </xdr:from>
    <xdr:to>
      <xdr:col>1</xdr:col>
      <xdr:colOff>1604225</xdr:colOff>
      <xdr:row>0</xdr:row>
      <xdr:rowOff>660400</xdr:rowOff>
    </xdr:to>
    <xdr:pic>
      <xdr:nvPicPr>
        <xdr:cNvPr id="2" name="Picture 1">
          <a:extLst>
            <a:ext uri="{FF2B5EF4-FFF2-40B4-BE49-F238E27FC236}">
              <a16:creationId xmlns:a16="http://schemas.microsoft.com/office/drawing/2014/main" id="{9D0AB55A-5AFC-0101-445E-335F55190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574" y="269803"/>
          <a:ext cx="1893151" cy="39059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47624</xdr:colOff>
      <xdr:row>0</xdr:row>
      <xdr:rowOff>331936</xdr:rowOff>
    </xdr:from>
    <xdr:to>
      <xdr:col>1</xdr:col>
      <xdr:colOff>1356363</xdr:colOff>
      <xdr:row>0</xdr:row>
      <xdr:rowOff>641350</xdr:rowOff>
    </xdr:to>
    <xdr:pic>
      <xdr:nvPicPr>
        <xdr:cNvPr id="2" name="Picture 1">
          <a:extLst>
            <a:ext uri="{FF2B5EF4-FFF2-40B4-BE49-F238E27FC236}">
              <a16:creationId xmlns:a16="http://schemas.microsoft.com/office/drawing/2014/main" id="{3A491DA9-BD43-98CB-B7EE-B3D1908FDD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4" y="331936"/>
          <a:ext cx="1556389" cy="309414"/>
        </a:xfrm>
        <a:prstGeom prst="rect">
          <a:avLst/>
        </a:prstGeom>
        <a:noFill/>
        <a:ln>
          <a:noFill/>
        </a:ln>
      </xdr:spPr>
    </xdr:pic>
    <xdr:clientData/>
  </xdr:twoCellAnchor>
  <xdr:twoCellAnchor editAs="oneCell">
    <xdr:from>
      <xdr:col>25</xdr:col>
      <xdr:colOff>88900</xdr:colOff>
      <xdr:row>0</xdr:row>
      <xdr:rowOff>302254</xdr:rowOff>
    </xdr:from>
    <xdr:to>
      <xdr:col>26</xdr:col>
      <xdr:colOff>587375</xdr:colOff>
      <xdr:row>0</xdr:row>
      <xdr:rowOff>531594</xdr:rowOff>
    </xdr:to>
    <xdr:pic>
      <xdr:nvPicPr>
        <xdr:cNvPr id="3" name="Picture 2">
          <a:extLst>
            <a:ext uri="{FF2B5EF4-FFF2-40B4-BE49-F238E27FC236}">
              <a16:creationId xmlns:a16="http://schemas.microsoft.com/office/drawing/2014/main" id="{0E24A726-892E-4304-8D48-F96C28DAE2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7780000" y="302254"/>
          <a:ext cx="1139825" cy="22934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81835</xdr:colOff>
      <xdr:row>0</xdr:row>
      <xdr:rowOff>340517</xdr:rowOff>
    </xdr:from>
    <xdr:to>
      <xdr:col>1</xdr:col>
      <xdr:colOff>1644542</xdr:colOff>
      <xdr:row>0</xdr:row>
      <xdr:rowOff>722136</xdr:rowOff>
    </xdr:to>
    <xdr:pic>
      <xdr:nvPicPr>
        <xdr:cNvPr id="2" name="Picture 1">
          <a:extLst>
            <a:ext uri="{FF2B5EF4-FFF2-40B4-BE49-F238E27FC236}">
              <a16:creationId xmlns:a16="http://schemas.microsoft.com/office/drawing/2014/main" id="{93D15CEA-E2B0-E96A-C577-602F3EB4A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1835" y="340517"/>
          <a:ext cx="1880207" cy="381619"/>
        </a:xfrm>
        <a:prstGeom prst="rect">
          <a:avLst/>
        </a:prstGeom>
        <a:noFill/>
        <a:ln>
          <a:noFill/>
        </a:ln>
      </xdr:spPr>
    </xdr:pic>
    <xdr:clientData/>
  </xdr:twoCellAnchor>
  <xdr:twoCellAnchor editAs="oneCell">
    <xdr:from>
      <xdr:col>19</xdr:col>
      <xdr:colOff>51638</xdr:colOff>
      <xdr:row>0</xdr:row>
      <xdr:rowOff>282222</xdr:rowOff>
    </xdr:from>
    <xdr:to>
      <xdr:col>20</xdr:col>
      <xdr:colOff>1807464</xdr:colOff>
      <xdr:row>0</xdr:row>
      <xdr:rowOff>705556</xdr:rowOff>
    </xdr:to>
    <xdr:pic>
      <xdr:nvPicPr>
        <xdr:cNvPr id="3" name="Picture 2">
          <a:extLst>
            <a:ext uri="{FF2B5EF4-FFF2-40B4-BE49-F238E27FC236}">
              <a16:creationId xmlns:a16="http://schemas.microsoft.com/office/drawing/2014/main" id="{4172A1BF-50DF-9769-EA03-23A1B3D52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6928527" y="282222"/>
          <a:ext cx="2080381" cy="42333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38452</xdr:colOff>
      <xdr:row>0</xdr:row>
      <xdr:rowOff>304234</xdr:rowOff>
    </xdr:from>
    <xdr:to>
      <xdr:col>1</xdr:col>
      <xdr:colOff>2152068</xdr:colOff>
      <xdr:row>0</xdr:row>
      <xdr:rowOff>776111</xdr:rowOff>
    </xdr:to>
    <xdr:pic>
      <xdr:nvPicPr>
        <xdr:cNvPr id="2" name="Picture 1">
          <a:extLst>
            <a:ext uri="{FF2B5EF4-FFF2-40B4-BE49-F238E27FC236}">
              <a16:creationId xmlns:a16="http://schemas.microsoft.com/office/drawing/2014/main" id="{181283D9-FE1B-8F95-2F41-924FEFEA5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452" y="304234"/>
          <a:ext cx="2339394" cy="47187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23018</xdr:colOff>
      <xdr:row>0</xdr:row>
      <xdr:rowOff>427477</xdr:rowOff>
    </xdr:from>
    <xdr:to>
      <xdr:col>1</xdr:col>
      <xdr:colOff>998479</xdr:colOff>
      <xdr:row>0</xdr:row>
      <xdr:rowOff>769936</xdr:rowOff>
    </xdr:to>
    <xdr:pic>
      <xdr:nvPicPr>
        <xdr:cNvPr id="2" name="Picture 1">
          <a:extLst>
            <a:ext uri="{FF2B5EF4-FFF2-40B4-BE49-F238E27FC236}">
              <a16:creationId xmlns:a16="http://schemas.microsoft.com/office/drawing/2014/main" id="{C797DA0E-CFFD-821F-A93A-8511BE47D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3018" y="427477"/>
          <a:ext cx="1681899" cy="34245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1696617</xdr:colOff>
      <xdr:row>1</xdr:row>
      <xdr:rowOff>130175</xdr:rowOff>
    </xdr:from>
    <xdr:to>
      <xdr:col>9</xdr:col>
      <xdr:colOff>194673</xdr:colOff>
      <xdr:row>2</xdr:row>
      <xdr:rowOff>314254</xdr:rowOff>
    </xdr:to>
    <xdr:pic>
      <xdr:nvPicPr>
        <xdr:cNvPr id="2" name="Picture 1">
          <a:extLst>
            <a:ext uri="{FF2B5EF4-FFF2-40B4-BE49-F238E27FC236}">
              <a16:creationId xmlns:a16="http://schemas.microsoft.com/office/drawing/2014/main" id="{571FCF3C-D5FA-74C7-A7BD-A8C2D639B7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837974" y="375104"/>
          <a:ext cx="1917985" cy="3836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2:P18"/>
  <sheetViews>
    <sheetView zoomScale="90" zoomScaleNormal="90" zoomScaleSheetLayoutView="80" workbookViewId="0"/>
  </sheetViews>
  <sheetFormatPr defaultRowHeight="15" x14ac:dyDescent="0.25"/>
  <cols>
    <col min="1" max="1" width="9.140625" style="206"/>
    <col min="2" max="16384" width="9.140625" style="197"/>
  </cols>
  <sheetData>
    <row r="2" spans="1:16" ht="28.5" customHeight="1" x14ac:dyDescent="0.25">
      <c r="A2" s="519" t="s">
        <v>131</v>
      </c>
      <c r="B2" s="519"/>
      <c r="C2" s="519"/>
      <c r="D2" s="519"/>
      <c r="E2" s="519"/>
      <c r="F2" s="519"/>
      <c r="G2" s="519"/>
      <c r="H2" s="519"/>
      <c r="I2" s="519"/>
      <c r="J2" s="519"/>
      <c r="K2" s="519"/>
      <c r="L2" s="519"/>
      <c r="M2" s="519"/>
      <c r="N2" s="519"/>
      <c r="O2" s="519"/>
      <c r="P2" s="519"/>
    </row>
    <row r="3" spans="1:16" x14ac:dyDescent="0.25">
      <c r="A3" s="269"/>
      <c r="B3" s="276"/>
      <c r="C3" s="276"/>
      <c r="D3" s="276"/>
      <c r="E3" s="276"/>
      <c r="F3" s="276"/>
      <c r="G3" s="276"/>
      <c r="H3" s="276"/>
      <c r="I3" s="276"/>
      <c r="J3" s="276"/>
      <c r="K3" s="276"/>
    </row>
    <row r="5" spans="1:16" ht="51.75" customHeight="1" x14ac:dyDescent="0.25">
      <c r="A5" s="206">
        <v>1</v>
      </c>
      <c r="B5" s="520" t="s">
        <v>158</v>
      </c>
      <c r="C5" s="520"/>
      <c r="D5" s="520"/>
      <c r="E5" s="520"/>
      <c r="F5" s="520"/>
      <c r="G5" s="520"/>
      <c r="H5" s="520"/>
      <c r="I5" s="520"/>
      <c r="J5" s="520"/>
      <c r="K5" s="520"/>
      <c r="L5" s="520"/>
      <c r="M5" s="520"/>
      <c r="N5" s="520"/>
      <c r="O5" s="520"/>
      <c r="P5" s="520"/>
    </row>
    <row r="6" spans="1:16" ht="105" customHeight="1" x14ac:dyDescent="0.25">
      <c r="A6" s="206">
        <v>2</v>
      </c>
      <c r="B6" s="520" t="s">
        <v>159</v>
      </c>
      <c r="C6" s="520"/>
      <c r="D6" s="520"/>
      <c r="E6" s="520"/>
      <c r="F6" s="520"/>
      <c r="G6" s="520"/>
      <c r="H6" s="520"/>
      <c r="I6" s="520"/>
      <c r="J6" s="520"/>
      <c r="K6" s="520"/>
      <c r="L6" s="520"/>
      <c r="M6" s="520"/>
      <c r="N6" s="520"/>
      <c r="O6" s="520"/>
      <c r="P6" s="520"/>
    </row>
    <row r="7" spans="1:16" ht="78" customHeight="1" x14ac:dyDescent="0.25">
      <c r="A7" s="206">
        <v>3</v>
      </c>
      <c r="B7" s="520" t="s">
        <v>160</v>
      </c>
      <c r="C7" s="520"/>
      <c r="D7" s="520"/>
      <c r="E7" s="520"/>
      <c r="F7" s="520"/>
      <c r="G7" s="520"/>
      <c r="H7" s="520"/>
      <c r="I7" s="520"/>
      <c r="J7" s="520"/>
      <c r="K7" s="520"/>
      <c r="L7" s="520"/>
      <c r="M7" s="520"/>
      <c r="N7" s="520"/>
      <c r="O7" s="520"/>
      <c r="P7" s="520"/>
    </row>
    <row r="8" spans="1:16" ht="263.25" customHeight="1" x14ac:dyDescent="0.25">
      <c r="A8" s="206">
        <v>4</v>
      </c>
      <c r="B8" s="521" t="s">
        <v>161</v>
      </c>
      <c r="C8" s="521"/>
      <c r="D8" s="521"/>
      <c r="E8" s="521"/>
      <c r="F8" s="521"/>
      <c r="G8" s="521"/>
      <c r="H8" s="521"/>
      <c r="I8" s="521"/>
      <c r="J8" s="521"/>
      <c r="K8" s="521"/>
      <c r="L8" s="521"/>
      <c r="M8" s="521"/>
      <c r="N8" s="521"/>
      <c r="O8" s="521"/>
      <c r="P8" s="521"/>
    </row>
    <row r="9" spans="1:16" ht="312.75" customHeight="1" x14ac:dyDescent="0.25">
      <c r="A9" s="206">
        <v>5</v>
      </c>
      <c r="B9" s="520" t="s">
        <v>162</v>
      </c>
      <c r="C9" s="520"/>
      <c r="D9" s="520"/>
      <c r="E9" s="520"/>
      <c r="F9" s="520"/>
      <c r="G9" s="520"/>
      <c r="H9" s="520"/>
      <c r="I9" s="520"/>
      <c r="J9" s="520"/>
      <c r="K9" s="520"/>
      <c r="L9" s="520"/>
      <c r="M9" s="520"/>
      <c r="N9" s="520"/>
      <c r="O9" s="520"/>
      <c r="P9" s="520"/>
    </row>
    <row r="10" spans="1:16" ht="51.75" customHeight="1" x14ac:dyDescent="0.25">
      <c r="A10" s="206">
        <v>6</v>
      </c>
      <c r="B10" s="520" t="s">
        <v>163</v>
      </c>
      <c r="C10" s="520"/>
      <c r="D10" s="520"/>
      <c r="E10" s="520"/>
      <c r="F10" s="520"/>
      <c r="G10" s="520"/>
      <c r="H10" s="520"/>
      <c r="I10" s="520"/>
      <c r="J10" s="520"/>
      <c r="K10" s="520"/>
      <c r="L10" s="520"/>
      <c r="M10" s="520"/>
      <c r="N10" s="520"/>
      <c r="O10" s="520"/>
      <c r="P10" s="520"/>
    </row>
    <row r="11" spans="1:16" ht="51.75" customHeight="1" x14ac:dyDescent="0.25">
      <c r="A11" s="206">
        <v>7</v>
      </c>
      <c r="B11" s="520" t="s">
        <v>164</v>
      </c>
      <c r="C11" s="520"/>
      <c r="D11" s="520"/>
      <c r="E11" s="520"/>
      <c r="F11" s="520"/>
      <c r="G11" s="520"/>
      <c r="H11" s="520"/>
      <c r="I11" s="520"/>
      <c r="J11" s="520"/>
      <c r="K11" s="520"/>
      <c r="L11" s="520"/>
      <c r="M11" s="520"/>
      <c r="N11" s="520"/>
      <c r="O11" s="520"/>
      <c r="P11" s="520"/>
    </row>
    <row r="12" spans="1:16" ht="51.75" customHeight="1" x14ac:dyDescent="0.25">
      <c r="A12" s="206">
        <v>8</v>
      </c>
      <c r="B12" s="520" t="s">
        <v>153</v>
      </c>
      <c r="C12" s="520"/>
      <c r="D12" s="520"/>
      <c r="E12" s="520"/>
      <c r="F12" s="520"/>
      <c r="G12" s="520"/>
      <c r="H12" s="520"/>
      <c r="I12" s="520"/>
      <c r="J12" s="520"/>
      <c r="K12" s="520"/>
      <c r="L12" s="520"/>
      <c r="M12" s="520"/>
      <c r="N12" s="520"/>
      <c r="O12" s="520"/>
      <c r="P12" s="520"/>
    </row>
    <row r="13" spans="1:16" ht="95.25" customHeight="1" x14ac:dyDescent="0.25">
      <c r="A13" s="206">
        <v>9</v>
      </c>
      <c r="B13" s="520" t="s">
        <v>165</v>
      </c>
      <c r="C13" s="520"/>
      <c r="D13" s="520"/>
      <c r="E13" s="520"/>
      <c r="F13" s="520"/>
      <c r="G13" s="520"/>
      <c r="H13" s="520"/>
      <c r="I13" s="520"/>
      <c r="J13" s="520"/>
      <c r="K13" s="520"/>
      <c r="L13" s="520"/>
      <c r="M13" s="520"/>
      <c r="N13" s="520"/>
      <c r="O13" s="520"/>
      <c r="P13" s="520"/>
    </row>
    <row r="14" spans="1:16" ht="74.25" customHeight="1" x14ac:dyDescent="0.25">
      <c r="A14" s="206">
        <v>10</v>
      </c>
      <c r="B14" s="517" t="s">
        <v>154</v>
      </c>
      <c r="C14" s="517"/>
      <c r="D14" s="517"/>
      <c r="E14" s="517"/>
      <c r="F14" s="517"/>
      <c r="G14" s="517"/>
      <c r="H14" s="517"/>
      <c r="I14" s="517"/>
      <c r="J14" s="517"/>
      <c r="K14" s="517"/>
      <c r="L14" s="517"/>
      <c r="M14" s="517"/>
      <c r="N14" s="517"/>
      <c r="O14" s="517"/>
      <c r="P14" s="517"/>
    </row>
    <row r="15" spans="1:16" ht="28.5" customHeight="1" x14ac:dyDescent="0.25">
      <c r="A15" s="277">
        <v>11</v>
      </c>
      <c r="B15" s="518" t="s">
        <v>174</v>
      </c>
      <c r="C15" s="518"/>
      <c r="D15" s="518"/>
      <c r="E15" s="518"/>
      <c r="F15" s="518"/>
      <c r="G15" s="518"/>
      <c r="H15" s="518"/>
      <c r="I15" s="518"/>
      <c r="J15" s="518"/>
      <c r="K15" s="518"/>
      <c r="L15" s="518"/>
      <c r="M15" s="518"/>
      <c r="N15" s="518"/>
      <c r="O15" s="518"/>
      <c r="P15" s="518"/>
    </row>
    <row r="16" spans="1:16" x14ac:dyDescent="0.25">
      <c r="A16" s="269"/>
      <c r="B16" s="276"/>
      <c r="C16" s="276"/>
      <c r="D16" s="276"/>
      <c r="E16" s="276"/>
      <c r="F16" s="276"/>
      <c r="G16" s="276"/>
      <c r="H16" s="276"/>
      <c r="I16" s="276"/>
      <c r="J16" s="276"/>
      <c r="K16" s="276"/>
    </row>
    <row r="17" spans="1:11" x14ac:dyDescent="0.25">
      <c r="A17" s="269"/>
      <c r="B17" s="276"/>
      <c r="C17" s="276"/>
      <c r="D17" s="276"/>
      <c r="E17" s="276"/>
      <c r="F17" s="276"/>
      <c r="G17" s="276"/>
      <c r="H17" s="276"/>
      <c r="I17" s="276"/>
      <c r="J17" s="276"/>
      <c r="K17" s="276"/>
    </row>
    <row r="18" spans="1:11" x14ac:dyDescent="0.25">
      <c r="A18" s="269"/>
      <c r="B18" s="276"/>
      <c r="C18" s="276"/>
      <c r="D18" s="276"/>
      <c r="E18" s="276"/>
      <c r="F18" s="276"/>
      <c r="G18" s="276"/>
      <c r="H18" s="276"/>
      <c r="I18" s="276"/>
      <c r="J18" s="276"/>
      <c r="K18" s="276"/>
    </row>
  </sheetData>
  <sheetProtection algorithmName="SHA-512" hashValue="J2ouKv8U7Vq5XrvEadfN5lGWcx03E37w/6wEdNGB9YRys+5kGpGqQKk3+24HLj2cmMu5p1JJ3wpJGe3nU1D+kQ==" saltValue="JUhQOSsjFn44jC9GhIdIHA==" spinCount="100000" sheet="1" objects="1" scenarios="1"/>
  <mergeCells count="12">
    <mergeCell ref="B14:P14"/>
    <mergeCell ref="B15:P15"/>
    <mergeCell ref="A2:P2"/>
    <mergeCell ref="B9:P9"/>
    <mergeCell ref="B10:P10"/>
    <mergeCell ref="B11:P11"/>
    <mergeCell ref="B12:P12"/>
    <mergeCell ref="B13:P13"/>
    <mergeCell ref="B5:P5"/>
    <mergeCell ref="B6:P6"/>
    <mergeCell ref="B7:P7"/>
    <mergeCell ref="B8:P8"/>
  </mergeCells>
  <pageMargins left="0.15748031496062992" right="0.15748031496062992" top="0.27559055118110237" bottom="0.62992125984251968" header="0.15748031496062992" footer="0.15748031496062992"/>
  <pageSetup paperSize="9" scale="64" orientation="portrait" blackAndWhite="1" r:id="rId1"/>
  <headerFooter alignWithMargins="0">
    <oddFooter>&amp;LPage &amp;P pf &amp;N&amp;C&amp;G&amp;R&amp;F
&amp;A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52"/>
  <sheetViews>
    <sheetView showGridLines="0" showZeros="0" view="pageBreakPreview" zoomScaleNormal="95" zoomScaleSheetLayoutView="100" workbookViewId="0">
      <selection activeCell="C1" sqref="C1:T1"/>
    </sheetView>
  </sheetViews>
  <sheetFormatPr defaultRowHeight="12.75" x14ac:dyDescent="0.25"/>
  <cols>
    <col min="1" max="1" width="4.7109375" style="97" customWidth="1"/>
    <col min="2" max="2" width="24.7109375" style="98" customWidth="1"/>
    <col min="3" max="3" width="9.42578125" style="98" customWidth="1"/>
    <col min="4" max="5" width="10.5703125" style="98" customWidth="1"/>
    <col min="6" max="6" width="13" style="98" customWidth="1"/>
    <col min="7" max="8" width="10.7109375" style="98" customWidth="1"/>
    <col min="9" max="10" width="7.5703125" style="98" customWidth="1"/>
    <col min="11" max="11" width="10" style="98" customWidth="1"/>
    <col min="12" max="12" width="10.7109375" style="98" customWidth="1"/>
    <col min="13" max="15" width="11.85546875" style="98" customWidth="1"/>
    <col min="16" max="16" width="11.5703125" style="98" customWidth="1"/>
    <col min="17" max="17" width="11.42578125" style="98" customWidth="1"/>
    <col min="18" max="18" width="12.5703125" style="98" customWidth="1"/>
    <col min="19" max="19" width="10.7109375" style="98" customWidth="1"/>
    <col min="20" max="20" width="11.5703125" style="98" customWidth="1"/>
    <col min="21" max="21" width="12.140625" style="98" customWidth="1"/>
    <col min="22" max="22" width="15.42578125" style="98" customWidth="1"/>
    <col min="23" max="23" width="3" style="98" customWidth="1"/>
    <col min="24" max="266" width="9.140625" style="98"/>
    <col min="267" max="267" width="4.7109375" style="98" customWidth="1"/>
    <col min="268" max="268" width="33.7109375" style="98" customWidth="1"/>
    <col min="269" max="269" width="12.7109375" style="98" customWidth="1"/>
    <col min="270" max="270" width="13" style="98" customWidth="1"/>
    <col min="271" max="277" width="10.7109375" style="98" customWidth="1"/>
    <col min="278" max="278" width="9.28515625" style="98" bestFit="1" customWidth="1"/>
    <col min="279" max="522" width="9.140625" style="98"/>
    <col min="523" max="523" width="4.7109375" style="98" customWidth="1"/>
    <col min="524" max="524" width="33.7109375" style="98" customWidth="1"/>
    <col min="525" max="525" width="12.7109375" style="98" customWidth="1"/>
    <col min="526" max="526" width="13" style="98" customWidth="1"/>
    <col min="527" max="533" width="10.7109375" style="98" customWidth="1"/>
    <col min="534" max="534" width="9.28515625" style="98" bestFit="1" customWidth="1"/>
    <col min="535" max="778" width="9.140625" style="98"/>
    <col min="779" max="779" width="4.7109375" style="98" customWidth="1"/>
    <col min="780" max="780" width="33.7109375" style="98" customWidth="1"/>
    <col min="781" max="781" width="12.7109375" style="98" customWidth="1"/>
    <col min="782" max="782" width="13" style="98" customWidth="1"/>
    <col min="783" max="789" width="10.7109375" style="98" customWidth="1"/>
    <col min="790" max="790" width="9.28515625" style="98" bestFit="1" customWidth="1"/>
    <col min="791" max="1034" width="9.140625" style="98"/>
    <col min="1035" max="1035" width="4.7109375" style="98" customWidth="1"/>
    <col min="1036" max="1036" width="33.7109375" style="98" customWidth="1"/>
    <col min="1037" max="1037" width="12.7109375" style="98" customWidth="1"/>
    <col min="1038" max="1038" width="13" style="98" customWidth="1"/>
    <col min="1039" max="1045" width="10.7109375" style="98" customWidth="1"/>
    <col min="1046" max="1046" width="9.28515625" style="98" bestFit="1" customWidth="1"/>
    <col min="1047" max="1290" width="9.140625" style="98"/>
    <col min="1291" max="1291" width="4.7109375" style="98" customWidth="1"/>
    <col min="1292" max="1292" width="33.7109375" style="98" customWidth="1"/>
    <col min="1293" max="1293" width="12.7109375" style="98" customWidth="1"/>
    <col min="1294" max="1294" width="13" style="98" customWidth="1"/>
    <col min="1295" max="1301" width="10.7109375" style="98" customWidth="1"/>
    <col min="1302" max="1302" width="9.28515625" style="98" bestFit="1" customWidth="1"/>
    <col min="1303" max="1546" width="9.140625" style="98"/>
    <col min="1547" max="1547" width="4.7109375" style="98" customWidth="1"/>
    <col min="1548" max="1548" width="33.7109375" style="98" customWidth="1"/>
    <col min="1549" max="1549" width="12.7109375" style="98" customWidth="1"/>
    <col min="1550" max="1550" width="13" style="98" customWidth="1"/>
    <col min="1551" max="1557" width="10.7109375" style="98" customWidth="1"/>
    <col min="1558" max="1558" width="9.28515625" style="98" bestFit="1" customWidth="1"/>
    <col min="1559" max="1802" width="9.140625" style="98"/>
    <col min="1803" max="1803" width="4.7109375" style="98" customWidth="1"/>
    <col min="1804" max="1804" width="33.7109375" style="98" customWidth="1"/>
    <col min="1805" max="1805" width="12.7109375" style="98" customWidth="1"/>
    <col min="1806" max="1806" width="13" style="98" customWidth="1"/>
    <col min="1807" max="1813" width="10.7109375" style="98" customWidth="1"/>
    <col min="1814" max="1814" width="9.28515625" style="98" bestFit="1" customWidth="1"/>
    <col min="1815" max="2058" width="9.140625" style="98"/>
    <col min="2059" max="2059" width="4.7109375" style="98" customWidth="1"/>
    <col min="2060" max="2060" width="33.7109375" style="98" customWidth="1"/>
    <col min="2061" max="2061" width="12.7109375" style="98" customWidth="1"/>
    <col min="2062" max="2062" width="13" style="98" customWidth="1"/>
    <col min="2063" max="2069" width="10.7109375" style="98" customWidth="1"/>
    <col min="2070" max="2070" width="9.28515625" style="98" bestFit="1" customWidth="1"/>
    <col min="2071" max="2314" width="9.140625" style="98"/>
    <col min="2315" max="2315" width="4.7109375" style="98" customWidth="1"/>
    <col min="2316" max="2316" width="33.7109375" style="98" customWidth="1"/>
    <col min="2317" max="2317" width="12.7109375" style="98" customWidth="1"/>
    <col min="2318" max="2318" width="13" style="98" customWidth="1"/>
    <col min="2319" max="2325" width="10.7109375" style="98" customWidth="1"/>
    <col min="2326" max="2326" width="9.28515625" style="98" bestFit="1" customWidth="1"/>
    <col min="2327" max="2570" width="9.140625" style="98"/>
    <col min="2571" max="2571" width="4.7109375" style="98" customWidth="1"/>
    <col min="2572" max="2572" width="33.7109375" style="98" customWidth="1"/>
    <col min="2573" max="2573" width="12.7109375" style="98" customWidth="1"/>
    <col min="2574" max="2574" width="13" style="98" customWidth="1"/>
    <col min="2575" max="2581" width="10.7109375" style="98" customWidth="1"/>
    <col min="2582" max="2582" width="9.28515625" style="98" bestFit="1" customWidth="1"/>
    <col min="2583" max="2826" width="9.140625" style="98"/>
    <col min="2827" max="2827" width="4.7109375" style="98" customWidth="1"/>
    <col min="2828" max="2828" width="33.7109375" style="98" customWidth="1"/>
    <col min="2829" max="2829" width="12.7109375" style="98" customWidth="1"/>
    <col min="2830" max="2830" width="13" style="98" customWidth="1"/>
    <col min="2831" max="2837" width="10.7109375" style="98" customWidth="1"/>
    <col min="2838" max="2838" width="9.28515625" style="98" bestFit="1" customWidth="1"/>
    <col min="2839" max="3082" width="9.140625" style="98"/>
    <col min="3083" max="3083" width="4.7109375" style="98" customWidth="1"/>
    <col min="3084" max="3084" width="33.7109375" style="98" customWidth="1"/>
    <col min="3085" max="3085" width="12.7109375" style="98" customWidth="1"/>
    <col min="3086" max="3086" width="13" style="98" customWidth="1"/>
    <col min="3087" max="3093" width="10.7109375" style="98" customWidth="1"/>
    <col min="3094" max="3094" width="9.28515625" style="98" bestFit="1" customWidth="1"/>
    <col min="3095" max="3338" width="9.140625" style="98"/>
    <col min="3339" max="3339" width="4.7109375" style="98" customWidth="1"/>
    <col min="3340" max="3340" width="33.7109375" style="98" customWidth="1"/>
    <col min="3341" max="3341" width="12.7109375" style="98" customWidth="1"/>
    <col min="3342" max="3342" width="13" style="98" customWidth="1"/>
    <col min="3343" max="3349" width="10.7109375" style="98" customWidth="1"/>
    <col min="3350" max="3350" width="9.28515625" style="98" bestFit="1" customWidth="1"/>
    <col min="3351" max="3594" width="9.140625" style="98"/>
    <col min="3595" max="3595" width="4.7109375" style="98" customWidth="1"/>
    <col min="3596" max="3596" width="33.7109375" style="98" customWidth="1"/>
    <col min="3597" max="3597" width="12.7109375" style="98" customWidth="1"/>
    <col min="3598" max="3598" width="13" style="98" customWidth="1"/>
    <col min="3599" max="3605" width="10.7109375" style="98" customWidth="1"/>
    <col min="3606" max="3606" width="9.28515625" style="98" bestFit="1" customWidth="1"/>
    <col min="3607" max="3850" width="9.140625" style="98"/>
    <col min="3851" max="3851" width="4.7109375" style="98" customWidth="1"/>
    <col min="3852" max="3852" width="33.7109375" style="98" customWidth="1"/>
    <col min="3853" max="3853" width="12.7109375" style="98" customWidth="1"/>
    <col min="3854" max="3854" width="13" style="98" customWidth="1"/>
    <col min="3855" max="3861" width="10.7109375" style="98" customWidth="1"/>
    <col min="3862" max="3862" width="9.28515625" style="98" bestFit="1" customWidth="1"/>
    <col min="3863" max="4106" width="9.140625" style="98"/>
    <col min="4107" max="4107" width="4.7109375" style="98" customWidth="1"/>
    <col min="4108" max="4108" width="33.7109375" style="98" customWidth="1"/>
    <col min="4109" max="4109" width="12.7109375" style="98" customWidth="1"/>
    <col min="4110" max="4110" width="13" style="98" customWidth="1"/>
    <col min="4111" max="4117" width="10.7109375" style="98" customWidth="1"/>
    <col min="4118" max="4118" width="9.28515625" style="98" bestFit="1" customWidth="1"/>
    <col min="4119" max="4362" width="9.140625" style="98"/>
    <col min="4363" max="4363" width="4.7109375" style="98" customWidth="1"/>
    <col min="4364" max="4364" width="33.7109375" style="98" customWidth="1"/>
    <col min="4365" max="4365" width="12.7109375" style="98" customWidth="1"/>
    <col min="4366" max="4366" width="13" style="98" customWidth="1"/>
    <col min="4367" max="4373" width="10.7109375" style="98" customWidth="1"/>
    <col min="4374" max="4374" width="9.28515625" style="98" bestFit="1" customWidth="1"/>
    <col min="4375" max="4618" width="9.140625" style="98"/>
    <col min="4619" max="4619" width="4.7109375" style="98" customWidth="1"/>
    <col min="4620" max="4620" width="33.7109375" style="98" customWidth="1"/>
    <col min="4621" max="4621" width="12.7109375" style="98" customWidth="1"/>
    <col min="4622" max="4622" width="13" style="98" customWidth="1"/>
    <col min="4623" max="4629" width="10.7109375" style="98" customWidth="1"/>
    <col min="4630" max="4630" width="9.28515625" style="98" bestFit="1" customWidth="1"/>
    <col min="4631" max="4874" width="9.140625" style="98"/>
    <col min="4875" max="4875" width="4.7109375" style="98" customWidth="1"/>
    <col min="4876" max="4876" width="33.7109375" style="98" customWidth="1"/>
    <col min="4877" max="4877" width="12.7109375" style="98" customWidth="1"/>
    <col min="4878" max="4878" width="13" style="98" customWidth="1"/>
    <col min="4879" max="4885" width="10.7109375" style="98" customWidth="1"/>
    <col min="4886" max="4886" width="9.28515625" style="98" bestFit="1" customWidth="1"/>
    <col min="4887" max="5130" width="9.140625" style="98"/>
    <col min="5131" max="5131" width="4.7109375" style="98" customWidth="1"/>
    <col min="5132" max="5132" width="33.7109375" style="98" customWidth="1"/>
    <col min="5133" max="5133" width="12.7109375" style="98" customWidth="1"/>
    <col min="5134" max="5134" width="13" style="98" customWidth="1"/>
    <col min="5135" max="5141" width="10.7109375" style="98" customWidth="1"/>
    <col min="5142" max="5142" width="9.28515625" style="98" bestFit="1" customWidth="1"/>
    <col min="5143" max="5386" width="9.140625" style="98"/>
    <col min="5387" max="5387" width="4.7109375" style="98" customWidth="1"/>
    <col min="5388" max="5388" width="33.7109375" style="98" customWidth="1"/>
    <col min="5389" max="5389" width="12.7109375" style="98" customWidth="1"/>
    <col min="5390" max="5390" width="13" style="98" customWidth="1"/>
    <col min="5391" max="5397" width="10.7109375" style="98" customWidth="1"/>
    <col min="5398" max="5398" width="9.28515625" style="98" bestFit="1" customWidth="1"/>
    <col min="5399" max="5642" width="9.140625" style="98"/>
    <col min="5643" max="5643" width="4.7109375" style="98" customWidth="1"/>
    <col min="5644" max="5644" width="33.7109375" style="98" customWidth="1"/>
    <col min="5645" max="5645" width="12.7109375" style="98" customWidth="1"/>
    <col min="5646" max="5646" width="13" style="98" customWidth="1"/>
    <col min="5647" max="5653" width="10.7109375" style="98" customWidth="1"/>
    <col min="5654" max="5654" width="9.28515625" style="98" bestFit="1" customWidth="1"/>
    <col min="5655" max="5898" width="9.140625" style="98"/>
    <col min="5899" max="5899" width="4.7109375" style="98" customWidth="1"/>
    <col min="5900" max="5900" width="33.7109375" style="98" customWidth="1"/>
    <col min="5901" max="5901" width="12.7109375" style="98" customWidth="1"/>
    <col min="5902" max="5902" width="13" style="98" customWidth="1"/>
    <col min="5903" max="5909" width="10.7109375" style="98" customWidth="1"/>
    <col min="5910" max="5910" width="9.28515625" style="98" bestFit="1" customWidth="1"/>
    <col min="5911" max="6154" width="9.140625" style="98"/>
    <col min="6155" max="6155" width="4.7109375" style="98" customWidth="1"/>
    <col min="6156" max="6156" width="33.7109375" style="98" customWidth="1"/>
    <col min="6157" max="6157" width="12.7109375" style="98" customWidth="1"/>
    <col min="6158" max="6158" width="13" style="98" customWidth="1"/>
    <col min="6159" max="6165" width="10.7109375" style="98" customWidth="1"/>
    <col min="6166" max="6166" width="9.28515625" style="98" bestFit="1" customWidth="1"/>
    <col min="6167" max="6410" width="9.140625" style="98"/>
    <col min="6411" max="6411" width="4.7109375" style="98" customWidth="1"/>
    <col min="6412" max="6412" width="33.7109375" style="98" customWidth="1"/>
    <col min="6413" max="6413" width="12.7109375" style="98" customWidth="1"/>
    <col min="6414" max="6414" width="13" style="98" customWidth="1"/>
    <col min="6415" max="6421" width="10.7109375" style="98" customWidth="1"/>
    <col min="6422" max="6422" width="9.28515625" style="98" bestFit="1" customWidth="1"/>
    <col min="6423" max="6666" width="9.140625" style="98"/>
    <col min="6667" max="6667" width="4.7109375" style="98" customWidth="1"/>
    <col min="6668" max="6668" width="33.7109375" style="98" customWidth="1"/>
    <col min="6669" max="6669" width="12.7109375" style="98" customWidth="1"/>
    <col min="6670" max="6670" width="13" style="98" customWidth="1"/>
    <col min="6671" max="6677" width="10.7109375" style="98" customWidth="1"/>
    <col min="6678" max="6678" width="9.28515625" style="98" bestFit="1" customWidth="1"/>
    <col min="6679" max="6922" width="9.140625" style="98"/>
    <col min="6923" max="6923" width="4.7109375" style="98" customWidth="1"/>
    <col min="6924" max="6924" width="33.7109375" style="98" customWidth="1"/>
    <col min="6925" max="6925" width="12.7109375" style="98" customWidth="1"/>
    <col min="6926" max="6926" width="13" style="98" customWidth="1"/>
    <col min="6927" max="6933" width="10.7109375" style="98" customWidth="1"/>
    <col min="6934" max="6934" width="9.28515625" style="98" bestFit="1" customWidth="1"/>
    <col min="6935" max="7178" width="9.140625" style="98"/>
    <col min="7179" max="7179" width="4.7109375" style="98" customWidth="1"/>
    <col min="7180" max="7180" width="33.7109375" style="98" customWidth="1"/>
    <col min="7181" max="7181" width="12.7109375" style="98" customWidth="1"/>
    <col min="7182" max="7182" width="13" style="98" customWidth="1"/>
    <col min="7183" max="7189" width="10.7109375" style="98" customWidth="1"/>
    <col min="7190" max="7190" width="9.28515625" style="98" bestFit="1" customWidth="1"/>
    <col min="7191" max="7434" width="9.140625" style="98"/>
    <col min="7435" max="7435" width="4.7109375" style="98" customWidth="1"/>
    <col min="7436" max="7436" width="33.7109375" style="98" customWidth="1"/>
    <col min="7437" max="7437" width="12.7109375" style="98" customWidth="1"/>
    <col min="7438" max="7438" width="13" style="98" customWidth="1"/>
    <col min="7439" max="7445" width="10.7109375" style="98" customWidth="1"/>
    <col min="7446" max="7446" width="9.28515625" style="98" bestFit="1" customWidth="1"/>
    <col min="7447" max="7690" width="9.140625" style="98"/>
    <col min="7691" max="7691" width="4.7109375" style="98" customWidth="1"/>
    <col min="7692" max="7692" width="33.7109375" style="98" customWidth="1"/>
    <col min="7693" max="7693" width="12.7109375" style="98" customWidth="1"/>
    <col min="7694" max="7694" width="13" style="98" customWidth="1"/>
    <col min="7695" max="7701" width="10.7109375" style="98" customWidth="1"/>
    <col min="7702" max="7702" width="9.28515625" style="98" bestFit="1" customWidth="1"/>
    <col min="7703" max="7946" width="9.140625" style="98"/>
    <col min="7947" max="7947" width="4.7109375" style="98" customWidth="1"/>
    <col min="7948" max="7948" width="33.7109375" style="98" customWidth="1"/>
    <col min="7949" max="7949" width="12.7109375" style="98" customWidth="1"/>
    <col min="7950" max="7950" width="13" style="98" customWidth="1"/>
    <col min="7951" max="7957" width="10.7109375" style="98" customWidth="1"/>
    <col min="7958" max="7958" width="9.28515625" style="98" bestFit="1" customWidth="1"/>
    <col min="7959" max="8202" width="9.140625" style="98"/>
    <col min="8203" max="8203" width="4.7109375" style="98" customWidth="1"/>
    <col min="8204" max="8204" width="33.7109375" style="98" customWidth="1"/>
    <col min="8205" max="8205" width="12.7109375" style="98" customWidth="1"/>
    <col min="8206" max="8206" width="13" style="98" customWidth="1"/>
    <col min="8207" max="8213" width="10.7109375" style="98" customWidth="1"/>
    <col min="8214" max="8214" width="9.28515625" style="98" bestFit="1" customWidth="1"/>
    <col min="8215" max="8458" width="9.140625" style="98"/>
    <col min="8459" max="8459" width="4.7109375" style="98" customWidth="1"/>
    <col min="8460" max="8460" width="33.7109375" style="98" customWidth="1"/>
    <col min="8461" max="8461" width="12.7109375" style="98" customWidth="1"/>
    <col min="8462" max="8462" width="13" style="98" customWidth="1"/>
    <col min="8463" max="8469" width="10.7109375" style="98" customWidth="1"/>
    <col min="8470" max="8470" width="9.28515625" style="98" bestFit="1" customWidth="1"/>
    <col min="8471" max="8714" width="9.140625" style="98"/>
    <col min="8715" max="8715" width="4.7109375" style="98" customWidth="1"/>
    <col min="8716" max="8716" width="33.7109375" style="98" customWidth="1"/>
    <col min="8717" max="8717" width="12.7109375" style="98" customWidth="1"/>
    <col min="8718" max="8718" width="13" style="98" customWidth="1"/>
    <col min="8719" max="8725" width="10.7109375" style="98" customWidth="1"/>
    <col min="8726" max="8726" width="9.28515625" style="98" bestFit="1" customWidth="1"/>
    <col min="8727" max="8970" width="9.140625" style="98"/>
    <col min="8971" max="8971" width="4.7109375" style="98" customWidth="1"/>
    <col min="8972" max="8972" width="33.7109375" style="98" customWidth="1"/>
    <col min="8973" max="8973" width="12.7109375" style="98" customWidth="1"/>
    <col min="8974" max="8974" width="13" style="98" customWidth="1"/>
    <col min="8975" max="8981" width="10.7109375" style="98" customWidth="1"/>
    <col min="8982" max="8982" width="9.28515625" style="98" bestFit="1" customWidth="1"/>
    <col min="8983" max="9226" width="9.140625" style="98"/>
    <col min="9227" max="9227" width="4.7109375" style="98" customWidth="1"/>
    <col min="9228" max="9228" width="33.7109375" style="98" customWidth="1"/>
    <col min="9229" max="9229" width="12.7109375" style="98" customWidth="1"/>
    <col min="9230" max="9230" width="13" style="98" customWidth="1"/>
    <col min="9231" max="9237" width="10.7109375" style="98" customWidth="1"/>
    <col min="9238" max="9238" width="9.28515625" style="98" bestFit="1" customWidth="1"/>
    <col min="9239" max="9482" width="9.140625" style="98"/>
    <col min="9483" max="9483" width="4.7109375" style="98" customWidth="1"/>
    <col min="9484" max="9484" width="33.7109375" style="98" customWidth="1"/>
    <col min="9485" max="9485" width="12.7109375" style="98" customWidth="1"/>
    <col min="9486" max="9486" width="13" style="98" customWidth="1"/>
    <col min="9487" max="9493" width="10.7109375" style="98" customWidth="1"/>
    <col min="9494" max="9494" width="9.28515625" style="98" bestFit="1" customWidth="1"/>
    <col min="9495" max="9738" width="9.140625" style="98"/>
    <col min="9739" max="9739" width="4.7109375" style="98" customWidth="1"/>
    <col min="9740" max="9740" width="33.7109375" style="98" customWidth="1"/>
    <col min="9741" max="9741" width="12.7109375" style="98" customWidth="1"/>
    <col min="9742" max="9742" width="13" style="98" customWidth="1"/>
    <col min="9743" max="9749" width="10.7109375" style="98" customWidth="1"/>
    <col min="9750" max="9750" width="9.28515625" style="98" bestFit="1" customWidth="1"/>
    <col min="9751" max="9994" width="9.140625" style="98"/>
    <col min="9995" max="9995" width="4.7109375" style="98" customWidth="1"/>
    <col min="9996" max="9996" width="33.7109375" style="98" customWidth="1"/>
    <col min="9997" max="9997" width="12.7109375" style="98" customWidth="1"/>
    <col min="9998" max="9998" width="13" style="98" customWidth="1"/>
    <col min="9999" max="10005" width="10.7109375" style="98" customWidth="1"/>
    <col min="10006" max="10006" width="9.28515625" style="98" bestFit="1" customWidth="1"/>
    <col min="10007" max="10250" width="9.140625" style="98"/>
    <col min="10251" max="10251" width="4.7109375" style="98" customWidth="1"/>
    <col min="10252" max="10252" width="33.7109375" style="98" customWidth="1"/>
    <col min="10253" max="10253" width="12.7109375" style="98" customWidth="1"/>
    <col min="10254" max="10254" width="13" style="98" customWidth="1"/>
    <col min="10255" max="10261" width="10.7109375" style="98" customWidth="1"/>
    <col min="10262" max="10262" width="9.28515625" style="98" bestFit="1" customWidth="1"/>
    <col min="10263" max="10506" width="9.140625" style="98"/>
    <col min="10507" max="10507" width="4.7109375" style="98" customWidth="1"/>
    <col min="10508" max="10508" width="33.7109375" style="98" customWidth="1"/>
    <col min="10509" max="10509" width="12.7109375" style="98" customWidth="1"/>
    <col min="10510" max="10510" width="13" style="98" customWidth="1"/>
    <col min="10511" max="10517" width="10.7109375" style="98" customWidth="1"/>
    <col min="10518" max="10518" width="9.28515625" style="98" bestFit="1" customWidth="1"/>
    <col min="10519" max="10762" width="9.140625" style="98"/>
    <col min="10763" max="10763" width="4.7109375" style="98" customWidth="1"/>
    <col min="10764" max="10764" width="33.7109375" style="98" customWidth="1"/>
    <col min="10765" max="10765" width="12.7109375" style="98" customWidth="1"/>
    <col min="10766" max="10766" width="13" style="98" customWidth="1"/>
    <col min="10767" max="10773" width="10.7109375" style="98" customWidth="1"/>
    <col min="10774" max="10774" width="9.28515625" style="98" bestFit="1" customWidth="1"/>
    <col min="10775" max="11018" width="9.140625" style="98"/>
    <col min="11019" max="11019" width="4.7109375" style="98" customWidth="1"/>
    <col min="11020" max="11020" width="33.7109375" style="98" customWidth="1"/>
    <col min="11021" max="11021" width="12.7109375" style="98" customWidth="1"/>
    <col min="11022" max="11022" width="13" style="98" customWidth="1"/>
    <col min="11023" max="11029" width="10.7109375" style="98" customWidth="1"/>
    <col min="11030" max="11030" width="9.28515625" style="98" bestFit="1" customWidth="1"/>
    <col min="11031" max="11274" width="9.140625" style="98"/>
    <col min="11275" max="11275" width="4.7109375" style="98" customWidth="1"/>
    <col min="11276" max="11276" width="33.7109375" style="98" customWidth="1"/>
    <col min="11277" max="11277" width="12.7109375" style="98" customWidth="1"/>
    <col min="11278" max="11278" width="13" style="98" customWidth="1"/>
    <col min="11279" max="11285" width="10.7109375" style="98" customWidth="1"/>
    <col min="11286" max="11286" width="9.28515625" style="98" bestFit="1" customWidth="1"/>
    <col min="11287" max="11530" width="9.140625" style="98"/>
    <col min="11531" max="11531" width="4.7109375" style="98" customWidth="1"/>
    <col min="11532" max="11532" width="33.7109375" style="98" customWidth="1"/>
    <col min="11533" max="11533" width="12.7109375" style="98" customWidth="1"/>
    <col min="11534" max="11534" width="13" style="98" customWidth="1"/>
    <col min="11535" max="11541" width="10.7109375" style="98" customWidth="1"/>
    <col min="11542" max="11542" width="9.28515625" style="98" bestFit="1" customWidth="1"/>
    <col min="11543" max="11786" width="9.140625" style="98"/>
    <col min="11787" max="11787" width="4.7109375" style="98" customWidth="1"/>
    <col min="11788" max="11788" width="33.7109375" style="98" customWidth="1"/>
    <col min="11789" max="11789" width="12.7109375" style="98" customWidth="1"/>
    <col min="11790" max="11790" width="13" style="98" customWidth="1"/>
    <col min="11791" max="11797" width="10.7109375" style="98" customWidth="1"/>
    <col min="11798" max="11798" width="9.28515625" style="98" bestFit="1" customWidth="1"/>
    <col min="11799" max="12042" width="9.140625" style="98"/>
    <col min="12043" max="12043" width="4.7109375" style="98" customWidth="1"/>
    <col min="12044" max="12044" width="33.7109375" style="98" customWidth="1"/>
    <col min="12045" max="12045" width="12.7109375" style="98" customWidth="1"/>
    <col min="12046" max="12046" width="13" style="98" customWidth="1"/>
    <col min="12047" max="12053" width="10.7109375" style="98" customWidth="1"/>
    <col min="12054" max="12054" width="9.28515625" style="98" bestFit="1" customWidth="1"/>
    <col min="12055" max="12298" width="9.140625" style="98"/>
    <col min="12299" max="12299" width="4.7109375" style="98" customWidth="1"/>
    <col min="12300" max="12300" width="33.7109375" style="98" customWidth="1"/>
    <col min="12301" max="12301" width="12.7109375" style="98" customWidth="1"/>
    <col min="12302" max="12302" width="13" style="98" customWidth="1"/>
    <col min="12303" max="12309" width="10.7109375" style="98" customWidth="1"/>
    <col min="12310" max="12310" width="9.28515625" style="98" bestFit="1" customWidth="1"/>
    <col min="12311" max="12554" width="9.140625" style="98"/>
    <col min="12555" max="12555" width="4.7109375" style="98" customWidth="1"/>
    <col min="12556" max="12556" width="33.7109375" style="98" customWidth="1"/>
    <col min="12557" max="12557" width="12.7109375" style="98" customWidth="1"/>
    <col min="12558" max="12558" width="13" style="98" customWidth="1"/>
    <col min="12559" max="12565" width="10.7109375" style="98" customWidth="1"/>
    <col min="12566" max="12566" width="9.28515625" style="98" bestFit="1" customWidth="1"/>
    <col min="12567" max="12810" width="9.140625" style="98"/>
    <col min="12811" max="12811" width="4.7109375" style="98" customWidth="1"/>
    <col min="12812" max="12812" width="33.7109375" style="98" customWidth="1"/>
    <col min="12813" max="12813" width="12.7109375" style="98" customWidth="1"/>
    <col min="12814" max="12814" width="13" style="98" customWidth="1"/>
    <col min="12815" max="12821" width="10.7109375" style="98" customWidth="1"/>
    <col min="12822" max="12822" width="9.28515625" style="98" bestFit="1" customWidth="1"/>
    <col min="12823" max="13066" width="9.140625" style="98"/>
    <col min="13067" max="13067" width="4.7109375" style="98" customWidth="1"/>
    <col min="13068" max="13068" width="33.7109375" style="98" customWidth="1"/>
    <col min="13069" max="13069" width="12.7109375" style="98" customWidth="1"/>
    <col min="13070" max="13070" width="13" style="98" customWidth="1"/>
    <col min="13071" max="13077" width="10.7109375" style="98" customWidth="1"/>
    <col min="13078" max="13078" width="9.28515625" style="98" bestFit="1" customWidth="1"/>
    <col min="13079" max="13322" width="9.140625" style="98"/>
    <col min="13323" max="13323" width="4.7109375" style="98" customWidth="1"/>
    <col min="13324" max="13324" width="33.7109375" style="98" customWidth="1"/>
    <col min="13325" max="13325" width="12.7109375" style="98" customWidth="1"/>
    <col min="13326" max="13326" width="13" style="98" customWidth="1"/>
    <col min="13327" max="13333" width="10.7109375" style="98" customWidth="1"/>
    <col min="13334" max="13334" width="9.28515625" style="98" bestFit="1" customWidth="1"/>
    <col min="13335" max="13578" width="9.140625" style="98"/>
    <col min="13579" max="13579" width="4.7109375" style="98" customWidth="1"/>
    <col min="13580" max="13580" width="33.7109375" style="98" customWidth="1"/>
    <col min="13581" max="13581" width="12.7109375" style="98" customWidth="1"/>
    <col min="13582" max="13582" width="13" style="98" customWidth="1"/>
    <col min="13583" max="13589" width="10.7109375" style="98" customWidth="1"/>
    <col min="13590" max="13590" width="9.28515625" style="98" bestFit="1" customWidth="1"/>
    <col min="13591" max="13834" width="9.140625" style="98"/>
    <col min="13835" max="13835" width="4.7109375" style="98" customWidth="1"/>
    <col min="13836" max="13836" width="33.7109375" style="98" customWidth="1"/>
    <col min="13837" max="13837" width="12.7109375" style="98" customWidth="1"/>
    <col min="13838" max="13838" width="13" style="98" customWidth="1"/>
    <col min="13839" max="13845" width="10.7109375" style="98" customWidth="1"/>
    <col min="13846" max="13846" width="9.28515625" style="98" bestFit="1" customWidth="1"/>
    <col min="13847" max="14090" width="9.140625" style="98"/>
    <col min="14091" max="14091" width="4.7109375" style="98" customWidth="1"/>
    <col min="14092" max="14092" width="33.7109375" style="98" customWidth="1"/>
    <col min="14093" max="14093" width="12.7109375" style="98" customWidth="1"/>
    <col min="14094" max="14094" width="13" style="98" customWidth="1"/>
    <col min="14095" max="14101" width="10.7109375" style="98" customWidth="1"/>
    <col min="14102" max="14102" width="9.28515625" style="98" bestFit="1" customWidth="1"/>
    <col min="14103" max="14346" width="9.140625" style="98"/>
    <col min="14347" max="14347" width="4.7109375" style="98" customWidth="1"/>
    <col min="14348" max="14348" width="33.7109375" style="98" customWidth="1"/>
    <col min="14349" max="14349" width="12.7109375" style="98" customWidth="1"/>
    <col min="14350" max="14350" width="13" style="98" customWidth="1"/>
    <col min="14351" max="14357" width="10.7109375" style="98" customWidth="1"/>
    <col min="14358" max="14358" width="9.28515625" style="98" bestFit="1" customWidth="1"/>
    <col min="14359" max="14602" width="9.140625" style="98"/>
    <col min="14603" max="14603" width="4.7109375" style="98" customWidth="1"/>
    <col min="14604" max="14604" width="33.7109375" style="98" customWidth="1"/>
    <col min="14605" max="14605" width="12.7109375" style="98" customWidth="1"/>
    <col min="14606" max="14606" width="13" style="98" customWidth="1"/>
    <col min="14607" max="14613" width="10.7109375" style="98" customWidth="1"/>
    <col min="14614" max="14614" width="9.28515625" style="98" bestFit="1" customWidth="1"/>
    <col min="14615" max="14858" width="9.140625" style="98"/>
    <col min="14859" max="14859" width="4.7109375" style="98" customWidth="1"/>
    <col min="14860" max="14860" width="33.7109375" style="98" customWidth="1"/>
    <col min="14861" max="14861" width="12.7109375" style="98" customWidth="1"/>
    <col min="14862" max="14862" width="13" style="98" customWidth="1"/>
    <col min="14863" max="14869" width="10.7109375" style="98" customWidth="1"/>
    <col min="14870" max="14870" width="9.28515625" style="98" bestFit="1" customWidth="1"/>
    <col min="14871" max="15114" width="9.140625" style="98"/>
    <col min="15115" max="15115" width="4.7109375" style="98" customWidth="1"/>
    <col min="15116" max="15116" width="33.7109375" style="98" customWidth="1"/>
    <col min="15117" max="15117" width="12.7109375" style="98" customWidth="1"/>
    <col min="15118" max="15118" width="13" style="98" customWidth="1"/>
    <col min="15119" max="15125" width="10.7109375" style="98" customWidth="1"/>
    <col min="15126" max="15126" width="9.28515625" style="98" bestFit="1" customWidth="1"/>
    <col min="15127" max="15370" width="9.140625" style="98"/>
    <col min="15371" max="15371" width="4.7109375" style="98" customWidth="1"/>
    <col min="15372" max="15372" width="33.7109375" style="98" customWidth="1"/>
    <col min="15373" max="15373" width="12.7109375" style="98" customWidth="1"/>
    <col min="15374" max="15374" width="13" style="98" customWidth="1"/>
    <col min="15375" max="15381" width="10.7109375" style="98" customWidth="1"/>
    <col min="15382" max="15382" width="9.28515625" style="98" bestFit="1" customWidth="1"/>
    <col min="15383" max="15626" width="9.140625" style="98"/>
    <col min="15627" max="15627" width="4.7109375" style="98" customWidth="1"/>
    <col min="15628" max="15628" width="33.7109375" style="98" customWidth="1"/>
    <col min="15629" max="15629" width="12.7109375" style="98" customWidth="1"/>
    <col min="15630" max="15630" width="13" style="98" customWidth="1"/>
    <col min="15631" max="15637" width="10.7109375" style="98" customWidth="1"/>
    <col min="15638" max="15638" width="9.28515625" style="98" bestFit="1" customWidth="1"/>
    <col min="15639" max="15882" width="9.140625" style="98"/>
    <col min="15883" max="15883" width="4.7109375" style="98" customWidth="1"/>
    <col min="15884" max="15884" width="33.7109375" style="98" customWidth="1"/>
    <col min="15885" max="15885" width="12.7109375" style="98" customWidth="1"/>
    <col min="15886" max="15886" width="13" style="98" customWidth="1"/>
    <col min="15887" max="15893" width="10.7109375" style="98" customWidth="1"/>
    <col min="15894" max="15894" width="9.28515625" style="98" bestFit="1" customWidth="1"/>
    <col min="15895" max="16138" width="9.140625" style="98"/>
    <col min="16139" max="16139" width="4.7109375" style="98" customWidth="1"/>
    <col min="16140" max="16140" width="33.7109375" style="98" customWidth="1"/>
    <col min="16141" max="16141" width="12.7109375" style="98" customWidth="1"/>
    <col min="16142" max="16142" width="13" style="98" customWidth="1"/>
    <col min="16143" max="16149" width="10.7109375" style="98" customWidth="1"/>
    <col min="16150" max="16150" width="9.28515625" style="98" bestFit="1" customWidth="1"/>
    <col min="16151" max="16384" width="9.140625" style="98"/>
  </cols>
  <sheetData>
    <row r="1" spans="1:26" ht="81" customHeight="1" thickTop="1" thickBot="1" x14ac:dyDescent="0.3">
      <c r="A1" s="530"/>
      <c r="B1" s="531"/>
      <c r="C1" s="529" t="s">
        <v>133</v>
      </c>
      <c r="D1" s="529"/>
      <c r="E1" s="529"/>
      <c r="F1" s="529"/>
      <c r="G1" s="529"/>
      <c r="H1" s="529"/>
      <c r="I1" s="529"/>
      <c r="J1" s="529"/>
      <c r="K1" s="529"/>
      <c r="L1" s="529"/>
      <c r="M1" s="529"/>
      <c r="N1" s="529"/>
      <c r="O1" s="529"/>
      <c r="P1" s="529"/>
      <c r="Q1" s="529"/>
      <c r="R1" s="529"/>
      <c r="S1" s="529"/>
      <c r="T1" s="529"/>
      <c r="U1" s="527" t="s">
        <v>178</v>
      </c>
      <c r="V1" s="528"/>
    </row>
    <row r="2" spans="1:26" ht="13.5" thickTop="1" x14ac:dyDescent="0.25"/>
    <row r="3" spans="1:26" ht="21.75" customHeight="1" x14ac:dyDescent="0.25">
      <c r="B3" s="99" t="s">
        <v>49</v>
      </c>
    </row>
    <row r="4" spans="1:26" ht="12" customHeight="1" x14ac:dyDescent="0.25">
      <c r="B4" s="99"/>
    </row>
    <row r="5" spans="1:26" ht="20.25" x14ac:dyDescent="0.25">
      <c r="B5" s="100" t="s">
        <v>120</v>
      </c>
      <c r="C5" s="525"/>
      <c r="D5" s="525"/>
      <c r="E5" s="525"/>
      <c r="F5" s="525"/>
      <c r="G5" s="525"/>
      <c r="K5" s="100" t="s">
        <v>132</v>
      </c>
      <c r="L5" s="526"/>
      <c r="M5" s="525"/>
      <c r="N5" s="525"/>
      <c r="O5" s="525"/>
    </row>
    <row r="6" spans="1:26" ht="13.5" thickBot="1" x14ac:dyDescent="0.3"/>
    <row r="7" spans="1:26" s="103" customFormat="1" ht="54" customHeight="1" thickBot="1" x14ac:dyDescent="0.3">
      <c r="A7" s="278" t="s">
        <v>33</v>
      </c>
      <c r="B7" s="279" t="s">
        <v>34</v>
      </c>
      <c r="C7" s="279" t="s">
        <v>35</v>
      </c>
      <c r="D7" s="279" t="s">
        <v>175</v>
      </c>
      <c r="E7" s="279" t="s">
        <v>95</v>
      </c>
      <c r="F7" s="279" t="s">
        <v>149</v>
      </c>
      <c r="G7" s="279" t="s">
        <v>38</v>
      </c>
      <c r="H7" s="279" t="s">
        <v>51</v>
      </c>
      <c r="I7" s="279" t="s">
        <v>96</v>
      </c>
      <c r="J7" s="279" t="s">
        <v>121</v>
      </c>
      <c r="K7" s="279" t="s">
        <v>97</v>
      </c>
      <c r="L7" s="279" t="s">
        <v>11</v>
      </c>
      <c r="M7" s="279" t="s">
        <v>98</v>
      </c>
      <c r="N7" s="279" t="s">
        <v>152</v>
      </c>
      <c r="O7" s="279" t="s">
        <v>40</v>
      </c>
      <c r="P7" s="279" t="s">
        <v>54</v>
      </c>
      <c r="Q7" s="279" t="s">
        <v>122</v>
      </c>
      <c r="R7" s="279" t="s">
        <v>99</v>
      </c>
      <c r="S7" s="279" t="s">
        <v>143</v>
      </c>
      <c r="T7" s="279" t="s">
        <v>144</v>
      </c>
      <c r="U7" s="280" t="s">
        <v>150</v>
      </c>
      <c r="V7" s="304" t="s">
        <v>53</v>
      </c>
      <c r="W7" s="102"/>
      <c r="X7" s="102"/>
      <c r="Y7" s="102"/>
      <c r="Z7" s="102"/>
    </row>
    <row r="8" spans="1:26" x14ac:dyDescent="0.25">
      <c r="A8" s="281">
        <v>1</v>
      </c>
      <c r="B8" s="282"/>
      <c r="C8" s="283"/>
      <c r="D8" s="283"/>
      <c r="E8" s="283"/>
      <c r="F8" s="284"/>
      <c r="G8" s="285"/>
      <c r="H8" s="285"/>
      <c r="I8" s="285"/>
      <c r="J8" s="285"/>
      <c r="K8" s="285"/>
      <c r="L8" s="285"/>
      <c r="M8" s="285"/>
      <c r="N8" s="285"/>
      <c r="O8" s="285"/>
      <c r="P8" s="285"/>
      <c r="Q8" s="285"/>
      <c r="R8" s="285"/>
      <c r="S8" s="285"/>
      <c r="T8" s="285"/>
      <c r="U8" s="286"/>
      <c r="V8" s="305">
        <f>G8+H8+L8+M8+O8+P8+Q8+S8+T8+R8+N8+K8</f>
        <v>0</v>
      </c>
    </row>
    <row r="9" spans="1:26" x14ac:dyDescent="0.25">
      <c r="A9" s="287">
        <v>2</v>
      </c>
      <c r="B9" s="288"/>
      <c r="C9" s="289"/>
      <c r="D9" s="289"/>
      <c r="E9" s="289"/>
      <c r="F9" s="290"/>
      <c r="G9" s="291"/>
      <c r="H9" s="291"/>
      <c r="I9" s="291"/>
      <c r="J9" s="291"/>
      <c r="K9" s="291"/>
      <c r="L9" s="291"/>
      <c r="M9" s="291"/>
      <c r="N9" s="291"/>
      <c r="O9" s="291"/>
      <c r="P9" s="291"/>
      <c r="Q9" s="291"/>
      <c r="R9" s="291"/>
      <c r="S9" s="291"/>
      <c r="T9" s="291"/>
      <c r="U9" s="292"/>
      <c r="V9" s="306">
        <f t="shared" ref="V9:V31" si="0">G9+H9+L9+M9+O9+P9+Q9+S9+T9+R9+N9+K9</f>
        <v>0</v>
      </c>
    </row>
    <row r="10" spans="1:26" x14ac:dyDescent="0.25">
      <c r="A10" s="287">
        <v>3</v>
      </c>
      <c r="B10" s="288"/>
      <c r="C10" s="289"/>
      <c r="D10" s="289"/>
      <c r="E10" s="289"/>
      <c r="F10" s="290"/>
      <c r="G10" s="291"/>
      <c r="H10" s="291"/>
      <c r="I10" s="291"/>
      <c r="J10" s="291"/>
      <c r="K10" s="291"/>
      <c r="L10" s="291"/>
      <c r="M10" s="291"/>
      <c r="N10" s="291"/>
      <c r="O10" s="291"/>
      <c r="P10" s="291"/>
      <c r="Q10" s="291"/>
      <c r="R10" s="291"/>
      <c r="S10" s="291"/>
      <c r="T10" s="291"/>
      <c r="U10" s="292"/>
      <c r="V10" s="306">
        <f t="shared" si="0"/>
        <v>0</v>
      </c>
    </row>
    <row r="11" spans="1:26" x14ac:dyDescent="0.25">
      <c r="A11" s="287">
        <v>4</v>
      </c>
      <c r="B11" s="288"/>
      <c r="C11" s="289"/>
      <c r="D11" s="289"/>
      <c r="E11" s="289"/>
      <c r="F11" s="290"/>
      <c r="G11" s="291"/>
      <c r="H11" s="291"/>
      <c r="I11" s="291"/>
      <c r="J11" s="291"/>
      <c r="K11" s="291"/>
      <c r="L11" s="291"/>
      <c r="M11" s="291"/>
      <c r="N11" s="291"/>
      <c r="O11" s="291"/>
      <c r="P11" s="291"/>
      <c r="Q11" s="291"/>
      <c r="R11" s="291"/>
      <c r="S11" s="291"/>
      <c r="T11" s="291"/>
      <c r="U11" s="292"/>
      <c r="V11" s="306">
        <f t="shared" si="0"/>
        <v>0</v>
      </c>
    </row>
    <row r="12" spans="1:26" x14ac:dyDescent="0.25">
      <c r="A12" s="287">
        <v>5</v>
      </c>
      <c r="B12" s="288"/>
      <c r="C12" s="289"/>
      <c r="D12" s="289"/>
      <c r="E12" s="289"/>
      <c r="F12" s="290"/>
      <c r="G12" s="291"/>
      <c r="H12" s="291"/>
      <c r="I12" s="291"/>
      <c r="J12" s="291"/>
      <c r="K12" s="291"/>
      <c r="L12" s="291"/>
      <c r="M12" s="291"/>
      <c r="N12" s="291"/>
      <c r="O12" s="291"/>
      <c r="P12" s="291"/>
      <c r="Q12" s="291"/>
      <c r="R12" s="291"/>
      <c r="S12" s="291"/>
      <c r="T12" s="291"/>
      <c r="U12" s="292"/>
      <c r="V12" s="306">
        <f t="shared" si="0"/>
        <v>0</v>
      </c>
    </row>
    <row r="13" spans="1:26" x14ac:dyDescent="0.25">
      <c r="A13" s="287">
        <v>6</v>
      </c>
      <c r="B13" s="288"/>
      <c r="C13" s="289"/>
      <c r="D13" s="289"/>
      <c r="E13" s="289"/>
      <c r="F13" s="290"/>
      <c r="G13" s="291"/>
      <c r="H13" s="291"/>
      <c r="I13" s="291"/>
      <c r="J13" s="291"/>
      <c r="K13" s="291"/>
      <c r="L13" s="291"/>
      <c r="M13" s="291"/>
      <c r="N13" s="291"/>
      <c r="O13" s="291"/>
      <c r="P13" s="291"/>
      <c r="Q13" s="291"/>
      <c r="R13" s="291"/>
      <c r="S13" s="291"/>
      <c r="T13" s="291"/>
      <c r="U13" s="292"/>
      <c r="V13" s="306">
        <f t="shared" si="0"/>
        <v>0</v>
      </c>
    </row>
    <row r="14" spans="1:26" x14ac:dyDescent="0.25">
      <c r="A14" s="287">
        <v>7</v>
      </c>
      <c r="B14" s="288"/>
      <c r="C14" s="289"/>
      <c r="D14" s="289"/>
      <c r="E14" s="289"/>
      <c r="F14" s="290"/>
      <c r="G14" s="291"/>
      <c r="H14" s="291"/>
      <c r="I14" s="291"/>
      <c r="J14" s="291"/>
      <c r="K14" s="291"/>
      <c r="L14" s="291"/>
      <c r="M14" s="291"/>
      <c r="N14" s="291"/>
      <c r="O14" s="291"/>
      <c r="P14" s="291"/>
      <c r="Q14" s="291"/>
      <c r="R14" s="291"/>
      <c r="S14" s="291"/>
      <c r="T14" s="291"/>
      <c r="U14" s="292"/>
      <c r="V14" s="306">
        <f t="shared" si="0"/>
        <v>0</v>
      </c>
    </row>
    <row r="15" spans="1:26" x14ac:dyDescent="0.25">
      <c r="A15" s="287">
        <v>8</v>
      </c>
      <c r="B15" s="288"/>
      <c r="C15" s="289"/>
      <c r="D15" s="289"/>
      <c r="E15" s="289"/>
      <c r="F15" s="290"/>
      <c r="G15" s="291"/>
      <c r="H15" s="291"/>
      <c r="I15" s="291"/>
      <c r="J15" s="291"/>
      <c r="K15" s="291"/>
      <c r="L15" s="291"/>
      <c r="M15" s="291"/>
      <c r="N15" s="291"/>
      <c r="O15" s="291"/>
      <c r="P15" s="291"/>
      <c r="Q15" s="291"/>
      <c r="R15" s="291"/>
      <c r="S15" s="291"/>
      <c r="T15" s="291"/>
      <c r="U15" s="292"/>
      <c r="V15" s="306">
        <f t="shared" si="0"/>
        <v>0</v>
      </c>
    </row>
    <row r="16" spans="1:26" x14ac:dyDescent="0.25">
      <c r="A16" s="287">
        <v>9</v>
      </c>
      <c r="B16" s="288"/>
      <c r="C16" s="289"/>
      <c r="D16" s="289"/>
      <c r="E16" s="289"/>
      <c r="F16" s="290"/>
      <c r="G16" s="291"/>
      <c r="H16" s="291"/>
      <c r="I16" s="291"/>
      <c r="J16" s="291"/>
      <c r="K16" s="291"/>
      <c r="L16" s="291"/>
      <c r="M16" s="291"/>
      <c r="N16" s="291"/>
      <c r="O16" s="291"/>
      <c r="P16" s="291"/>
      <c r="Q16" s="291"/>
      <c r="R16" s="291"/>
      <c r="S16" s="291"/>
      <c r="T16" s="291"/>
      <c r="U16" s="292"/>
      <c r="V16" s="306">
        <f t="shared" si="0"/>
        <v>0</v>
      </c>
    </row>
    <row r="17" spans="1:22" x14ac:dyDescent="0.25">
      <c r="A17" s="287">
        <v>10</v>
      </c>
      <c r="B17" s="288"/>
      <c r="C17" s="289"/>
      <c r="D17" s="289"/>
      <c r="E17" s="289"/>
      <c r="F17" s="290"/>
      <c r="G17" s="291"/>
      <c r="H17" s="291"/>
      <c r="I17" s="291"/>
      <c r="J17" s="291"/>
      <c r="K17" s="291"/>
      <c r="L17" s="291"/>
      <c r="M17" s="291"/>
      <c r="N17" s="291"/>
      <c r="O17" s="291"/>
      <c r="P17" s="291"/>
      <c r="Q17" s="291"/>
      <c r="R17" s="291"/>
      <c r="S17" s="291"/>
      <c r="T17" s="291"/>
      <c r="U17" s="292"/>
      <c r="V17" s="306">
        <f t="shared" si="0"/>
        <v>0</v>
      </c>
    </row>
    <row r="18" spans="1:22" x14ac:dyDescent="0.25">
      <c r="A18" s="287">
        <v>11</v>
      </c>
      <c r="B18" s="288"/>
      <c r="C18" s="289"/>
      <c r="D18" s="289"/>
      <c r="E18" s="289"/>
      <c r="F18" s="290"/>
      <c r="G18" s="291"/>
      <c r="H18" s="291"/>
      <c r="I18" s="291"/>
      <c r="J18" s="291"/>
      <c r="K18" s="291"/>
      <c r="L18" s="291"/>
      <c r="M18" s="291"/>
      <c r="N18" s="291"/>
      <c r="O18" s="291"/>
      <c r="P18" s="291"/>
      <c r="Q18" s="291"/>
      <c r="R18" s="291"/>
      <c r="S18" s="291"/>
      <c r="T18" s="291"/>
      <c r="U18" s="292"/>
      <c r="V18" s="306">
        <f t="shared" si="0"/>
        <v>0</v>
      </c>
    </row>
    <row r="19" spans="1:22" x14ac:dyDescent="0.25">
      <c r="A19" s="287">
        <v>12</v>
      </c>
      <c r="B19" s="288"/>
      <c r="C19" s="289"/>
      <c r="D19" s="289"/>
      <c r="E19" s="289"/>
      <c r="F19" s="290"/>
      <c r="G19" s="291"/>
      <c r="H19" s="291"/>
      <c r="I19" s="291"/>
      <c r="J19" s="291"/>
      <c r="K19" s="291"/>
      <c r="L19" s="291"/>
      <c r="M19" s="291"/>
      <c r="N19" s="291"/>
      <c r="O19" s="291"/>
      <c r="P19" s="291"/>
      <c r="Q19" s="291"/>
      <c r="R19" s="291"/>
      <c r="S19" s="291"/>
      <c r="T19" s="291"/>
      <c r="U19" s="292"/>
      <c r="V19" s="306">
        <f t="shared" si="0"/>
        <v>0</v>
      </c>
    </row>
    <row r="20" spans="1:22" x14ac:dyDescent="0.25">
      <c r="A20" s="287">
        <v>13</v>
      </c>
      <c r="B20" s="288"/>
      <c r="C20" s="289"/>
      <c r="D20" s="289"/>
      <c r="E20" s="289"/>
      <c r="F20" s="290"/>
      <c r="G20" s="291"/>
      <c r="H20" s="291"/>
      <c r="I20" s="291"/>
      <c r="J20" s="291"/>
      <c r="K20" s="291"/>
      <c r="L20" s="291"/>
      <c r="M20" s="291"/>
      <c r="N20" s="291"/>
      <c r="O20" s="291"/>
      <c r="P20" s="291"/>
      <c r="Q20" s="291"/>
      <c r="R20" s="291"/>
      <c r="S20" s="291"/>
      <c r="T20" s="291"/>
      <c r="U20" s="292"/>
      <c r="V20" s="306">
        <f t="shared" si="0"/>
        <v>0</v>
      </c>
    </row>
    <row r="21" spans="1:22" x14ac:dyDescent="0.25">
      <c r="A21" s="287">
        <v>14</v>
      </c>
      <c r="B21" s="288"/>
      <c r="C21" s="289"/>
      <c r="D21" s="289"/>
      <c r="E21" s="289"/>
      <c r="F21" s="290"/>
      <c r="G21" s="291"/>
      <c r="H21" s="291"/>
      <c r="I21" s="291"/>
      <c r="J21" s="291"/>
      <c r="K21" s="291"/>
      <c r="L21" s="291"/>
      <c r="M21" s="291"/>
      <c r="N21" s="291"/>
      <c r="O21" s="291"/>
      <c r="P21" s="291"/>
      <c r="Q21" s="291"/>
      <c r="R21" s="291"/>
      <c r="S21" s="291"/>
      <c r="T21" s="291"/>
      <c r="U21" s="292"/>
      <c r="V21" s="306">
        <f t="shared" si="0"/>
        <v>0</v>
      </c>
    </row>
    <row r="22" spans="1:22" x14ac:dyDescent="0.25">
      <c r="A22" s="287">
        <v>15</v>
      </c>
      <c r="B22" s="288"/>
      <c r="C22" s="289"/>
      <c r="D22" s="289"/>
      <c r="E22" s="289"/>
      <c r="F22" s="290"/>
      <c r="G22" s="291"/>
      <c r="H22" s="291"/>
      <c r="I22" s="291"/>
      <c r="J22" s="291"/>
      <c r="K22" s="291"/>
      <c r="L22" s="291"/>
      <c r="M22" s="291"/>
      <c r="N22" s="291"/>
      <c r="O22" s="291"/>
      <c r="P22" s="291"/>
      <c r="Q22" s="291"/>
      <c r="R22" s="291"/>
      <c r="S22" s="291"/>
      <c r="T22" s="291"/>
      <c r="U22" s="292"/>
      <c r="V22" s="306">
        <f t="shared" si="0"/>
        <v>0</v>
      </c>
    </row>
    <row r="23" spans="1:22" x14ac:dyDescent="0.25">
      <c r="A23" s="287">
        <v>16</v>
      </c>
      <c r="B23" s="288"/>
      <c r="C23" s="289"/>
      <c r="D23" s="289"/>
      <c r="E23" s="289"/>
      <c r="F23" s="290"/>
      <c r="G23" s="291"/>
      <c r="H23" s="291"/>
      <c r="I23" s="291"/>
      <c r="J23" s="291"/>
      <c r="K23" s="291"/>
      <c r="L23" s="291"/>
      <c r="M23" s="291"/>
      <c r="N23" s="291"/>
      <c r="O23" s="291"/>
      <c r="P23" s="291"/>
      <c r="Q23" s="291"/>
      <c r="R23" s="291"/>
      <c r="S23" s="291"/>
      <c r="T23" s="291"/>
      <c r="U23" s="292"/>
      <c r="V23" s="306">
        <f t="shared" si="0"/>
        <v>0</v>
      </c>
    </row>
    <row r="24" spans="1:22" x14ac:dyDescent="0.25">
      <c r="A24" s="287">
        <v>17</v>
      </c>
      <c r="B24" s="288"/>
      <c r="C24" s="289"/>
      <c r="D24" s="289"/>
      <c r="E24" s="289"/>
      <c r="F24" s="290"/>
      <c r="G24" s="291"/>
      <c r="H24" s="291"/>
      <c r="I24" s="291"/>
      <c r="J24" s="291"/>
      <c r="K24" s="291"/>
      <c r="L24" s="291"/>
      <c r="M24" s="291"/>
      <c r="N24" s="291"/>
      <c r="O24" s="291"/>
      <c r="P24" s="291"/>
      <c r="Q24" s="291"/>
      <c r="R24" s="291"/>
      <c r="S24" s="291"/>
      <c r="T24" s="291"/>
      <c r="U24" s="292"/>
      <c r="V24" s="306">
        <f t="shared" si="0"/>
        <v>0</v>
      </c>
    </row>
    <row r="25" spans="1:22" x14ac:dyDescent="0.25">
      <c r="A25" s="287">
        <v>18</v>
      </c>
      <c r="B25" s="288"/>
      <c r="C25" s="289"/>
      <c r="D25" s="289"/>
      <c r="E25" s="289"/>
      <c r="F25" s="290"/>
      <c r="G25" s="291"/>
      <c r="H25" s="291"/>
      <c r="I25" s="291"/>
      <c r="J25" s="291"/>
      <c r="K25" s="291"/>
      <c r="L25" s="291"/>
      <c r="M25" s="291"/>
      <c r="N25" s="291"/>
      <c r="O25" s="291"/>
      <c r="P25" s="291"/>
      <c r="Q25" s="291"/>
      <c r="R25" s="291"/>
      <c r="S25" s="291"/>
      <c r="T25" s="291"/>
      <c r="U25" s="292"/>
      <c r="V25" s="306">
        <f t="shared" si="0"/>
        <v>0</v>
      </c>
    </row>
    <row r="26" spans="1:22" x14ac:dyDescent="0.25">
      <c r="A26" s="287">
        <v>19</v>
      </c>
      <c r="B26" s="288"/>
      <c r="C26" s="289"/>
      <c r="D26" s="289"/>
      <c r="E26" s="289"/>
      <c r="F26" s="290"/>
      <c r="G26" s="291"/>
      <c r="H26" s="291"/>
      <c r="I26" s="291"/>
      <c r="J26" s="291"/>
      <c r="K26" s="291"/>
      <c r="L26" s="291"/>
      <c r="M26" s="291"/>
      <c r="N26" s="291"/>
      <c r="O26" s="291"/>
      <c r="P26" s="291"/>
      <c r="Q26" s="291"/>
      <c r="R26" s="291"/>
      <c r="S26" s="291"/>
      <c r="T26" s="291"/>
      <c r="U26" s="292"/>
      <c r="V26" s="306">
        <f t="shared" si="0"/>
        <v>0</v>
      </c>
    </row>
    <row r="27" spans="1:22" x14ac:dyDescent="0.25">
      <c r="A27" s="287">
        <v>20</v>
      </c>
      <c r="B27" s="288"/>
      <c r="C27" s="289"/>
      <c r="D27" s="289"/>
      <c r="E27" s="289"/>
      <c r="F27" s="290"/>
      <c r="G27" s="291"/>
      <c r="H27" s="291"/>
      <c r="I27" s="291"/>
      <c r="J27" s="291"/>
      <c r="K27" s="291"/>
      <c r="L27" s="291"/>
      <c r="M27" s="291"/>
      <c r="N27" s="291"/>
      <c r="O27" s="291"/>
      <c r="P27" s="291"/>
      <c r="Q27" s="291"/>
      <c r="R27" s="291"/>
      <c r="S27" s="291"/>
      <c r="T27" s="291"/>
      <c r="U27" s="292"/>
      <c r="V27" s="306">
        <f t="shared" si="0"/>
        <v>0</v>
      </c>
    </row>
    <row r="28" spans="1:22" x14ac:dyDescent="0.25">
      <c r="A28" s="287">
        <v>21</v>
      </c>
      <c r="B28" s="288"/>
      <c r="C28" s="289"/>
      <c r="D28" s="289"/>
      <c r="E28" s="289"/>
      <c r="F28" s="290"/>
      <c r="G28" s="291"/>
      <c r="H28" s="291"/>
      <c r="I28" s="291"/>
      <c r="J28" s="291"/>
      <c r="K28" s="291"/>
      <c r="L28" s="291"/>
      <c r="M28" s="291"/>
      <c r="N28" s="291"/>
      <c r="O28" s="291"/>
      <c r="P28" s="291"/>
      <c r="Q28" s="291"/>
      <c r="R28" s="291"/>
      <c r="S28" s="291"/>
      <c r="T28" s="291"/>
      <c r="U28" s="292"/>
      <c r="V28" s="306">
        <f t="shared" si="0"/>
        <v>0</v>
      </c>
    </row>
    <row r="29" spans="1:22" x14ac:dyDescent="0.25">
      <c r="A29" s="287">
        <v>22</v>
      </c>
      <c r="B29" s="288"/>
      <c r="C29" s="289"/>
      <c r="D29" s="289"/>
      <c r="E29" s="289"/>
      <c r="F29" s="290"/>
      <c r="G29" s="291"/>
      <c r="H29" s="291"/>
      <c r="I29" s="291"/>
      <c r="J29" s="291"/>
      <c r="K29" s="291"/>
      <c r="L29" s="291"/>
      <c r="M29" s="291"/>
      <c r="N29" s="291"/>
      <c r="O29" s="291"/>
      <c r="P29" s="291"/>
      <c r="Q29" s="291"/>
      <c r="R29" s="291"/>
      <c r="S29" s="291"/>
      <c r="T29" s="291"/>
      <c r="U29" s="292"/>
      <c r="V29" s="306">
        <f t="shared" si="0"/>
        <v>0</v>
      </c>
    </row>
    <row r="30" spans="1:22" x14ac:dyDescent="0.25">
      <c r="A30" s="287">
        <v>23</v>
      </c>
      <c r="B30" s="288"/>
      <c r="C30" s="289"/>
      <c r="D30" s="289"/>
      <c r="E30" s="289"/>
      <c r="F30" s="290"/>
      <c r="G30" s="291"/>
      <c r="H30" s="291"/>
      <c r="I30" s="291"/>
      <c r="J30" s="291"/>
      <c r="K30" s="291"/>
      <c r="L30" s="291"/>
      <c r="M30" s="291"/>
      <c r="N30" s="291"/>
      <c r="O30" s="291"/>
      <c r="P30" s="291"/>
      <c r="Q30" s="291"/>
      <c r="R30" s="291"/>
      <c r="S30" s="291"/>
      <c r="T30" s="291"/>
      <c r="U30" s="292"/>
      <c r="V30" s="306">
        <f t="shared" si="0"/>
        <v>0</v>
      </c>
    </row>
    <row r="31" spans="1:22" x14ac:dyDescent="0.25">
      <c r="A31" s="287">
        <v>24</v>
      </c>
      <c r="B31" s="288"/>
      <c r="C31" s="289"/>
      <c r="D31" s="289"/>
      <c r="E31" s="289"/>
      <c r="F31" s="290"/>
      <c r="G31" s="291"/>
      <c r="H31" s="291"/>
      <c r="I31" s="291"/>
      <c r="J31" s="291"/>
      <c r="K31" s="291"/>
      <c r="L31" s="291"/>
      <c r="M31" s="291"/>
      <c r="N31" s="291"/>
      <c r="O31" s="291"/>
      <c r="P31" s="291"/>
      <c r="Q31" s="291"/>
      <c r="R31" s="291"/>
      <c r="S31" s="291"/>
      <c r="T31" s="291"/>
      <c r="U31" s="292"/>
      <c r="V31" s="306">
        <f t="shared" si="0"/>
        <v>0</v>
      </c>
    </row>
    <row r="32" spans="1:22" ht="13.5" thickBot="1" x14ac:dyDescent="0.3">
      <c r="A32" s="293">
        <v>25</v>
      </c>
      <c r="B32" s="294"/>
      <c r="C32" s="295"/>
      <c r="D32" s="295"/>
      <c r="E32" s="295"/>
      <c r="F32" s="296"/>
      <c r="G32" s="297"/>
      <c r="H32" s="297"/>
      <c r="I32" s="297"/>
      <c r="J32" s="297"/>
      <c r="K32" s="297"/>
      <c r="L32" s="297"/>
      <c r="M32" s="297"/>
      <c r="N32" s="297"/>
      <c r="O32" s="297"/>
      <c r="P32" s="297"/>
      <c r="Q32" s="297"/>
      <c r="R32" s="297"/>
      <c r="S32" s="297"/>
      <c r="T32" s="297"/>
      <c r="U32" s="298"/>
      <c r="V32" s="307">
        <f>G32+H32+L32+M32+O32+P32+Q32+S32+T32+R32+N32+K32</f>
        <v>0</v>
      </c>
    </row>
    <row r="33" spans="1:22" ht="15" customHeight="1" thickBot="1" x14ac:dyDescent="0.3">
      <c r="A33" s="522" t="s">
        <v>92</v>
      </c>
      <c r="B33" s="523"/>
      <c r="C33" s="523"/>
      <c r="D33" s="523"/>
      <c r="E33" s="523"/>
      <c r="F33" s="523"/>
      <c r="G33" s="523"/>
      <c r="H33" s="523"/>
      <c r="I33" s="523"/>
      <c r="J33" s="523"/>
      <c r="K33" s="523"/>
      <c r="L33" s="523"/>
      <c r="M33" s="523"/>
      <c r="N33" s="523"/>
      <c r="O33" s="523"/>
      <c r="P33" s="523"/>
      <c r="Q33" s="523"/>
      <c r="R33" s="523"/>
      <c r="S33" s="523"/>
      <c r="T33" s="523"/>
      <c r="U33" s="523"/>
      <c r="V33" s="524"/>
    </row>
    <row r="34" spans="1:22" x14ac:dyDescent="0.25">
      <c r="A34" s="281">
        <v>26</v>
      </c>
      <c r="B34" s="299"/>
      <c r="C34" s="300"/>
      <c r="D34" s="300"/>
      <c r="E34" s="300"/>
      <c r="F34" s="301"/>
      <c r="G34" s="302"/>
      <c r="H34" s="302"/>
      <c r="I34" s="302"/>
      <c r="J34" s="302"/>
      <c r="K34" s="302"/>
      <c r="L34" s="302"/>
      <c r="M34" s="302"/>
      <c r="N34" s="302"/>
      <c r="O34" s="302"/>
      <c r="P34" s="302"/>
      <c r="Q34" s="302"/>
      <c r="R34" s="302"/>
      <c r="S34" s="302"/>
      <c r="T34" s="302"/>
      <c r="U34" s="303"/>
      <c r="V34" s="305">
        <f>G34+H34+L34+M34+O34+P34+Q34+S34+T34+R34+N34+K34</f>
        <v>0</v>
      </c>
    </row>
    <row r="35" spans="1:22" x14ac:dyDescent="0.25">
      <c r="A35" s="287">
        <v>27</v>
      </c>
      <c r="B35" s="288"/>
      <c r="C35" s="289"/>
      <c r="D35" s="289"/>
      <c r="E35" s="289"/>
      <c r="F35" s="290"/>
      <c r="G35" s="291"/>
      <c r="H35" s="291"/>
      <c r="I35" s="291"/>
      <c r="J35" s="291"/>
      <c r="K35" s="291"/>
      <c r="L35" s="291"/>
      <c r="M35" s="291"/>
      <c r="N35" s="291"/>
      <c r="O35" s="291"/>
      <c r="P35" s="291"/>
      <c r="Q35" s="291"/>
      <c r="R35" s="291"/>
      <c r="S35" s="291"/>
      <c r="T35" s="291"/>
      <c r="U35" s="292"/>
      <c r="V35" s="306">
        <f t="shared" ref="V35:V42" si="1">G35+H35+L35+M35+O35+P35+Q35+S35+T35+R35+N35+K35</f>
        <v>0</v>
      </c>
    </row>
    <row r="36" spans="1:22" x14ac:dyDescent="0.25">
      <c r="A36" s="287">
        <v>28</v>
      </c>
      <c r="B36" s="288"/>
      <c r="C36" s="289"/>
      <c r="D36" s="289"/>
      <c r="E36" s="289"/>
      <c r="F36" s="290"/>
      <c r="G36" s="291"/>
      <c r="H36" s="291"/>
      <c r="I36" s="291"/>
      <c r="J36" s="291"/>
      <c r="K36" s="291"/>
      <c r="L36" s="291"/>
      <c r="M36" s="291"/>
      <c r="N36" s="291"/>
      <c r="O36" s="291"/>
      <c r="P36" s="291"/>
      <c r="Q36" s="291"/>
      <c r="R36" s="291"/>
      <c r="S36" s="291"/>
      <c r="T36" s="291"/>
      <c r="U36" s="292"/>
      <c r="V36" s="306">
        <f t="shared" si="1"/>
        <v>0</v>
      </c>
    </row>
    <row r="37" spans="1:22" x14ac:dyDescent="0.25">
      <c r="A37" s="287">
        <v>29</v>
      </c>
      <c r="B37" s="288"/>
      <c r="C37" s="289"/>
      <c r="D37" s="289"/>
      <c r="E37" s="289"/>
      <c r="F37" s="290"/>
      <c r="G37" s="291"/>
      <c r="H37" s="291"/>
      <c r="I37" s="291"/>
      <c r="J37" s="291"/>
      <c r="K37" s="291"/>
      <c r="L37" s="291"/>
      <c r="M37" s="291"/>
      <c r="N37" s="291"/>
      <c r="O37" s="291"/>
      <c r="P37" s="291"/>
      <c r="Q37" s="291"/>
      <c r="R37" s="291"/>
      <c r="S37" s="291"/>
      <c r="T37" s="291"/>
      <c r="U37" s="292"/>
      <c r="V37" s="306">
        <f t="shared" si="1"/>
        <v>0</v>
      </c>
    </row>
    <row r="38" spans="1:22" x14ac:dyDescent="0.25">
      <c r="A38" s="287">
        <v>30</v>
      </c>
      <c r="B38" s="288"/>
      <c r="C38" s="289"/>
      <c r="D38" s="289"/>
      <c r="E38" s="289"/>
      <c r="F38" s="290"/>
      <c r="G38" s="291"/>
      <c r="H38" s="291"/>
      <c r="I38" s="291"/>
      <c r="J38" s="291"/>
      <c r="K38" s="291"/>
      <c r="L38" s="291"/>
      <c r="M38" s="291"/>
      <c r="N38" s="291"/>
      <c r="O38" s="291"/>
      <c r="P38" s="291"/>
      <c r="Q38" s="291"/>
      <c r="R38" s="291"/>
      <c r="S38" s="291"/>
      <c r="T38" s="291"/>
      <c r="U38" s="292"/>
      <c r="V38" s="306">
        <f t="shared" si="1"/>
        <v>0</v>
      </c>
    </row>
    <row r="39" spans="1:22" x14ac:dyDescent="0.25">
      <c r="A39" s="287">
        <v>31</v>
      </c>
      <c r="B39" s="288"/>
      <c r="C39" s="289"/>
      <c r="D39" s="289"/>
      <c r="E39" s="289"/>
      <c r="F39" s="290"/>
      <c r="G39" s="291"/>
      <c r="H39" s="291"/>
      <c r="I39" s="291"/>
      <c r="J39" s="291"/>
      <c r="K39" s="291"/>
      <c r="L39" s="291"/>
      <c r="M39" s="291"/>
      <c r="N39" s="291"/>
      <c r="O39" s="291"/>
      <c r="P39" s="291"/>
      <c r="Q39" s="291"/>
      <c r="R39" s="291"/>
      <c r="S39" s="291"/>
      <c r="T39" s="291"/>
      <c r="U39" s="292"/>
      <c r="V39" s="306">
        <f t="shared" si="1"/>
        <v>0</v>
      </c>
    </row>
    <row r="40" spans="1:22" x14ac:dyDescent="0.25">
      <c r="A40" s="287">
        <v>32</v>
      </c>
      <c r="B40" s="288"/>
      <c r="C40" s="289"/>
      <c r="D40" s="289"/>
      <c r="E40" s="289"/>
      <c r="F40" s="290"/>
      <c r="G40" s="291"/>
      <c r="H40" s="291"/>
      <c r="I40" s="291"/>
      <c r="J40" s="291"/>
      <c r="K40" s="291"/>
      <c r="L40" s="291"/>
      <c r="M40" s="291"/>
      <c r="N40" s="291"/>
      <c r="O40" s="291"/>
      <c r="P40" s="291"/>
      <c r="Q40" s="291"/>
      <c r="R40" s="291"/>
      <c r="S40" s="291"/>
      <c r="T40" s="291"/>
      <c r="U40" s="292"/>
      <c r="V40" s="306">
        <f t="shared" si="1"/>
        <v>0</v>
      </c>
    </row>
    <row r="41" spans="1:22" x14ac:dyDescent="0.25">
      <c r="A41" s="287">
        <v>33</v>
      </c>
      <c r="B41" s="288"/>
      <c r="C41" s="289"/>
      <c r="D41" s="289"/>
      <c r="E41" s="289"/>
      <c r="F41" s="290"/>
      <c r="G41" s="291"/>
      <c r="H41" s="291"/>
      <c r="I41" s="291"/>
      <c r="J41" s="291"/>
      <c r="K41" s="291"/>
      <c r="L41" s="291"/>
      <c r="M41" s="291"/>
      <c r="N41" s="291"/>
      <c r="O41" s="291"/>
      <c r="P41" s="291"/>
      <c r="Q41" s="291"/>
      <c r="R41" s="291"/>
      <c r="S41" s="291"/>
      <c r="T41" s="291"/>
      <c r="U41" s="292"/>
      <c r="V41" s="306">
        <f t="shared" si="1"/>
        <v>0</v>
      </c>
    </row>
    <row r="42" spans="1:22" x14ac:dyDescent="0.25">
      <c r="A42" s="287">
        <v>34</v>
      </c>
      <c r="B42" s="288"/>
      <c r="C42" s="289"/>
      <c r="D42" s="289"/>
      <c r="E42" s="289"/>
      <c r="F42" s="290"/>
      <c r="G42" s="291"/>
      <c r="H42" s="291"/>
      <c r="I42" s="291"/>
      <c r="J42" s="291"/>
      <c r="K42" s="291"/>
      <c r="L42" s="291"/>
      <c r="M42" s="291"/>
      <c r="N42" s="291"/>
      <c r="O42" s="291"/>
      <c r="P42" s="291"/>
      <c r="Q42" s="291"/>
      <c r="R42" s="291"/>
      <c r="S42" s="291"/>
      <c r="T42" s="291"/>
      <c r="U42" s="292"/>
      <c r="V42" s="306">
        <f t="shared" si="1"/>
        <v>0</v>
      </c>
    </row>
    <row r="43" spans="1:22" ht="13.5" thickBot="1" x14ac:dyDescent="0.3">
      <c r="A43" s="287">
        <v>35</v>
      </c>
      <c r="B43" s="294"/>
      <c r="C43" s="295"/>
      <c r="D43" s="295"/>
      <c r="E43" s="295"/>
      <c r="F43" s="296"/>
      <c r="G43" s="297"/>
      <c r="H43" s="297"/>
      <c r="I43" s="297"/>
      <c r="J43" s="297"/>
      <c r="K43" s="297"/>
      <c r="L43" s="297"/>
      <c r="M43" s="297"/>
      <c r="N43" s="297"/>
      <c r="O43" s="297"/>
      <c r="P43" s="297"/>
      <c r="Q43" s="297"/>
      <c r="R43" s="297"/>
      <c r="S43" s="297"/>
      <c r="T43" s="297"/>
      <c r="U43" s="298"/>
      <c r="V43" s="307">
        <f>G43+H43+L43+M43+O43+P43+Q43+S43+T43+R43+N43+K43</f>
        <v>0</v>
      </c>
    </row>
    <row r="44" spans="1:22" x14ac:dyDescent="0.25">
      <c r="A44" s="101"/>
    </row>
    <row r="52" spans="2:2" x14ac:dyDescent="0.25">
      <c r="B52" s="98" t="s">
        <v>50</v>
      </c>
    </row>
  </sheetData>
  <sheetProtection algorithmName="SHA-512" hashValue="iOAz5JobJLNpD2xm/Wu+cAedYQwhZAcLh1wCekybD0Q4Ybawtek3vdPYAcx9U2WGtXbN943E9O302D/TCK6O2A==" saltValue="Zng6TnaiYVhvtSGq9oc8iw==" spinCount="100000" sheet="1" formatColumns="0" formatRows="0" insertRows="0" insertHyperlinks="0" sort="0"/>
  <mergeCells count="6">
    <mergeCell ref="A33:V33"/>
    <mergeCell ref="C5:G5"/>
    <mergeCell ref="L5:O5"/>
    <mergeCell ref="U1:V1"/>
    <mergeCell ref="C1:T1"/>
    <mergeCell ref="A1:B1"/>
  </mergeCells>
  <dataValidations count="2">
    <dataValidation type="list" allowBlank="1" showInputMessage="1" showErrorMessage="1" sqref="E8:E32 E34:E43" xr:uid="{00000000-0002-0000-0100-000000000000}">
      <formula1>"Officer,Rating"</formula1>
    </dataValidation>
    <dataValidation type="list" allowBlank="1" showInputMessage="1" showErrorMessage="1" sqref="C8:C32 C34:C43" xr:uid="{00000000-0002-0000-0100-000001000000}">
      <formula1>"Captain,CNO,2NO,3NO,JNO,CEO,2EO,3EO,4EO,JEO,ETO,ETR,Fitter,Pumpman,Bosun,AB-Deck,OS-Deck,AB-Engine,OS-Engine,Cook,Messman,Deck Cadet,Engine Cadet"</formula1>
    </dataValidation>
  </dataValidations>
  <pageMargins left="0.15748031496062992" right="0.15748031496062992" top="0.27559055118110237" bottom="0.62992125984251968" header="0.15748031496062992" footer="0.15748031496062992"/>
  <pageSetup paperSize="9" scale="40" orientation="portrait" blackAndWhite="1" r:id="rId1"/>
  <headerFooter alignWithMargins="0">
    <oddFooter>&amp;LPage &amp;P pf &amp;N&amp;C&amp;G&amp;R&amp;F
&amp;A</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R56"/>
  <sheetViews>
    <sheetView showGridLines="0" showZeros="0" view="pageBreakPreview" zoomScaleNormal="80" zoomScaleSheetLayoutView="100" workbookViewId="0">
      <selection activeCell="C4" sqref="C4:G4"/>
    </sheetView>
  </sheetViews>
  <sheetFormatPr defaultRowHeight="12.75" x14ac:dyDescent="0.25"/>
  <cols>
    <col min="1" max="1" width="3.7109375" style="79" customWidth="1"/>
    <col min="2" max="2" width="20.7109375" style="79" customWidth="1"/>
    <col min="3" max="4" width="7.7109375" style="343" customWidth="1"/>
    <col min="5" max="6" width="14.5703125" style="79" bestFit="1" customWidth="1"/>
    <col min="7" max="7" width="10.7109375" style="104" customWidth="1"/>
    <col min="8" max="24" width="10.7109375" style="79" customWidth="1"/>
    <col min="25" max="25" width="2.5703125" style="79" customWidth="1"/>
    <col min="26" max="26" width="9.5703125" style="79" customWidth="1"/>
    <col min="27" max="27" width="9.5703125" style="310" customWidth="1"/>
    <col min="28" max="29" width="9.5703125" style="79" customWidth="1"/>
    <col min="30" max="30" width="9.28515625" style="79" customWidth="1"/>
    <col min="31" max="31" width="8.7109375" style="79" customWidth="1"/>
    <col min="32" max="32" width="9.28515625" style="79" customWidth="1"/>
    <col min="33" max="33" width="7.140625" style="79" customWidth="1"/>
    <col min="34" max="34" width="2.5703125" style="79" customWidth="1"/>
    <col min="35" max="35" width="5" style="79" customWidth="1"/>
    <col min="36" max="36" width="11.7109375" style="79" customWidth="1"/>
    <col min="37" max="37" width="7.7109375" style="79" customWidth="1"/>
    <col min="38" max="38" width="10.28515625" style="79" customWidth="1"/>
    <col min="39" max="39" width="12.42578125" style="79" customWidth="1"/>
    <col min="40" max="40" width="10.140625" style="79" bestFit="1" customWidth="1"/>
    <col min="41" max="275" width="9.140625" style="79"/>
    <col min="276" max="276" width="3.7109375" style="79" customWidth="1"/>
    <col min="277" max="277" width="25.7109375" style="79" customWidth="1"/>
    <col min="278" max="278" width="10.7109375" style="79" customWidth="1"/>
    <col min="279" max="279" width="18" style="79" customWidth="1"/>
    <col min="280" max="281" width="5.7109375" style="79" customWidth="1"/>
    <col min="282" max="282" width="10.7109375" style="79" customWidth="1"/>
    <col min="283" max="283" width="7.5703125" style="79" customWidth="1"/>
    <col min="284" max="284" width="1.85546875" style="79" customWidth="1"/>
    <col min="285" max="285" width="9.42578125" style="79" customWidth="1"/>
    <col min="286" max="286" width="10" style="79" customWidth="1"/>
    <col min="287" max="287" width="10.7109375" style="79" customWidth="1"/>
    <col min="288" max="288" width="9.85546875" style="79" customWidth="1"/>
    <col min="289" max="289" width="10.7109375" style="79" customWidth="1"/>
    <col min="290" max="290" width="8.85546875" style="79" customWidth="1"/>
    <col min="291" max="291" width="8.7109375" style="79" customWidth="1"/>
    <col min="292" max="292" width="10.5703125" style="79" customWidth="1"/>
    <col min="293" max="531" width="9.140625" style="79"/>
    <col min="532" max="532" width="3.7109375" style="79" customWidth="1"/>
    <col min="533" max="533" width="25.7109375" style="79" customWidth="1"/>
    <col min="534" max="534" width="10.7109375" style="79" customWidth="1"/>
    <col min="535" max="535" width="18" style="79" customWidth="1"/>
    <col min="536" max="537" width="5.7109375" style="79" customWidth="1"/>
    <col min="538" max="538" width="10.7109375" style="79" customWidth="1"/>
    <col min="539" max="539" width="7.5703125" style="79" customWidth="1"/>
    <col min="540" max="540" width="1.85546875" style="79" customWidth="1"/>
    <col min="541" max="541" width="9.42578125" style="79" customWidth="1"/>
    <col min="542" max="542" width="10" style="79" customWidth="1"/>
    <col min="543" max="543" width="10.7109375" style="79" customWidth="1"/>
    <col min="544" max="544" width="9.85546875" style="79" customWidth="1"/>
    <col min="545" max="545" width="10.7109375" style="79" customWidth="1"/>
    <col min="546" max="546" width="8.85546875" style="79" customWidth="1"/>
    <col min="547" max="547" width="8.7109375" style="79" customWidth="1"/>
    <col min="548" max="548" width="10.5703125" style="79" customWidth="1"/>
    <col min="549" max="787" width="9.140625" style="79"/>
    <col min="788" max="788" width="3.7109375" style="79" customWidth="1"/>
    <col min="789" max="789" width="25.7109375" style="79" customWidth="1"/>
    <col min="790" max="790" width="10.7109375" style="79" customWidth="1"/>
    <col min="791" max="791" width="18" style="79" customWidth="1"/>
    <col min="792" max="793" width="5.7109375" style="79" customWidth="1"/>
    <col min="794" max="794" width="10.7109375" style="79" customWidth="1"/>
    <col min="795" max="795" width="7.5703125" style="79" customWidth="1"/>
    <col min="796" max="796" width="1.85546875" style="79" customWidth="1"/>
    <col min="797" max="797" width="9.42578125" style="79" customWidth="1"/>
    <col min="798" max="798" width="10" style="79" customWidth="1"/>
    <col min="799" max="799" width="10.7109375" style="79" customWidth="1"/>
    <col min="800" max="800" width="9.85546875" style="79" customWidth="1"/>
    <col min="801" max="801" width="10.7109375" style="79" customWidth="1"/>
    <col min="802" max="802" width="8.85546875" style="79" customWidth="1"/>
    <col min="803" max="803" width="8.7109375" style="79" customWidth="1"/>
    <col min="804" max="804" width="10.5703125" style="79" customWidth="1"/>
    <col min="805" max="1043" width="9.140625" style="79"/>
    <col min="1044" max="1044" width="3.7109375" style="79" customWidth="1"/>
    <col min="1045" max="1045" width="25.7109375" style="79" customWidth="1"/>
    <col min="1046" max="1046" width="10.7109375" style="79" customWidth="1"/>
    <col min="1047" max="1047" width="18" style="79" customWidth="1"/>
    <col min="1048" max="1049" width="5.7109375" style="79" customWidth="1"/>
    <col min="1050" max="1050" width="10.7109375" style="79" customWidth="1"/>
    <col min="1051" max="1051" width="7.5703125" style="79" customWidth="1"/>
    <col min="1052" max="1052" width="1.85546875" style="79" customWidth="1"/>
    <col min="1053" max="1053" width="9.42578125" style="79" customWidth="1"/>
    <col min="1054" max="1054" width="10" style="79" customWidth="1"/>
    <col min="1055" max="1055" width="10.7109375" style="79" customWidth="1"/>
    <col min="1056" max="1056" width="9.85546875" style="79" customWidth="1"/>
    <col min="1057" max="1057" width="10.7109375" style="79" customWidth="1"/>
    <col min="1058" max="1058" width="8.85546875" style="79" customWidth="1"/>
    <col min="1059" max="1059" width="8.7109375" style="79" customWidth="1"/>
    <col min="1060" max="1060" width="10.5703125" style="79" customWidth="1"/>
    <col min="1061" max="1299" width="9.140625" style="79"/>
    <col min="1300" max="1300" width="3.7109375" style="79" customWidth="1"/>
    <col min="1301" max="1301" width="25.7109375" style="79" customWidth="1"/>
    <col min="1302" max="1302" width="10.7109375" style="79" customWidth="1"/>
    <col min="1303" max="1303" width="18" style="79" customWidth="1"/>
    <col min="1304" max="1305" width="5.7109375" style="79" customWidth="1"/>
    <col min="1306" max="1306" width="10.7109375" style="79" customWidth="1"/>
    <col min="1307" max="1307" width="7.5703125" style="79" customWidth="1"/>
    <col min="1308" max="1308" width="1.85546875" style="79" customWidth="1"/>
    <col min="1309" max="1309" width="9.42578125" style="79" customWidth="1"/>
    <col min="1310" max="1310" width="10" style="79" customWidth="1"/>
    <col min="1311" max="1311" width="10.7109375" style="79" customWidth="1"/>
    <col min="1312" max="1312" width="9.85546875" style="79" customWidth="1"/>
    <col min="1313" max="1313" width="10.7109375" style="79" customWidth="1"/>
    <col min="1314" max="1314" width="8.85546875" style="79" customWidth="1"/>
    <col min="1315" max="1315" width="8.7109375" style="79" customWidth="1"/>
    <col min="1316" max="1316" width="10.5703125" style="79" customWidth="1"/>
    <col min="1317" max="1555" width="9.140625" style="79"/>
    <col min="1556" max="1556" width="3.7109375" style="79" customWidth="1"/>
    <col min="1557" max="1557" width="25.7109375" style="79" customWidth="1"/>
    <col min="1558" max="1558" width="10.7109375" style="79" customWidth="1"/>
    <col min="1559" max="1559" width="18" style="79" customWidth="1"/>
    <col min="1560" max="1561" width="5.7109375" style="79" customWidth="1"/>
    <col min="1562" max="1562" width="10.7109375" style="79" customWidth="1"/>
    <col min="1563" max="1563" width="7.5703125" style="79" customWidth="1"/>
    <col min="1564" max="1564" width="1.85546875" style="79" customWidth="1"/>
    <col min="1565" max="1565" width="9.42578125" style="79" customWidth="1"/>
    <col min="1566" max="1566" width="10" style="79" customWidth="1"/>
    <col min="1567" max="1567" width="10.7109375" style="79" customWidth="1"/>
    <col min="1568" max="1568" width="9.85546875" style="79" customWidth="1"/>
    <col min="1569" max="1569" width="10.7109375" style="79" customWidth="1"/>
    <col min="1570" max="1570" width="8.85546875" style="79" customWidth="1"/>
    <col min="1571" max="1571" width="8.7109375" style="79" customWidth="1"/>
    <col min="1572" max="1572" width="10.5703125" style="79" customWidth="1"/>
    <col min="1573" max="1811" width="9.140625" style="79"/>
    <col min="1812" max="1812" width="3.7109375" style="79" customWidth="1"/>
    <col min="1813" max="1813" width="25.7109375" style="79" customWidth="1"/>
    <col min="1814" max="1814" width="10.7109375" style="79" customWidth="1"/>
    <col min="1815" max="1815" width="18" style="79" customWidth="1"/>
    <col min="1816" max="1817" width="5.7109375" style="79" customWidth="1"/>
    <col min="1818" max="1818" width="10.7109375" style="79" customWidth="1"/>
    <col min="1819" max="1819" width="7.5703125" style="79" customWidth="1"/>
    <col min="1820" max="1820" width="1.85546875" style="79" customWidth="1"/>
    <col min="1821" max="1821" width="9.42578125" style="79" customWidth="1"/>
    <col min="1822" max="1822" width="10" style="79" customWidth="1"/>
    <col min="1823" max="1823" width="10.7109375" style="79" customWidth="1"/>
    <col min="1824" max="1824" width="9.85546875" style="79" customWidth="1"/>
    <col min="1825" max="1825" width="10.7109375" style="79" customWidth="1"/>
    <col min="1826" max="1826" width="8.85546875" style="79" customWidth="1"/>
    <col min="1827" max="1827" width="8.7109375" style="79" customWidth="1"/>
    <col min="1828" max="1828" width="10.5703125" style="79" customWidth="1"/>
    <col min="1829" max="2067" width="9.140625" style="79"/>
    <col min="2068" max="2068" width="3.7109375" style="79" customWidth="1"/>
    <col min="2069" max="2069" width="25.7109375" style="79" customWidth="1"/>
    <col min="2070" max="2070" width="10.7109375" style="79" customWidth="1"/>
    <col min="2071" max="2071" width="18" style="79" customWidth="1"/>
    <col min="2072" max="2073" width="5.7109375" style="79" customWidth="1"/>
    <col min="2074" max="2074" width="10.7109375" style="79" customWidth="1"/>
    <col min="2075" max="2075" width="7.5703125" style="79" customWidth="1"/>
    <col min="2076" max="2076" width="1.85546875" style="79" customWidth="1"/>
    <col min="2077" max="2077" width="9.42578125" style="79" customWidth="1"/>
    <col min="2078" max="2078" width="10" style="79" customWidth="1"/>
    <col min="2079" max="2079" width="10.7109375" style="79" customWidth="1"/>
    <col min="2080" max="2080" width="9.85546875" style="79" customWidth="1"/>
    <col min="2081" max="2081" width="10.7109375" style="79" customWidth="1"/>
    <col min="2082" max="2082" width="8.85546875" style="79" customWidth="1"/>
    <col min="2083" max="2083" width="8.7109375" style="79" customWidth="1"/>
    <col min="2084" max="2084" width="10.5703125" style="79" customWidth="1"/>
    <col min="2085" max="2323" width="9.140625" style="79"/>
    <col min="2324" max="2324" width="3.7109375" style="79" customWidth="1"/>
    <col min="2325" max="2325" width="25.7109375" style="79" customWidth="1"/>
    <col min="2326" max="2326" width="10.7109375" style="79" customWidth="1"/>
    <col min="2327" max="2327" width="18" style="79" customWidth="1"/>
    <col min="2328" max="2329" width="5.7109375" style="79" customWidth="1"/>
    <col min="2330" max="2330" width="10.7109375" style="79" customWidth="1"/>
    <col min="2331" max="2331" width="7.5703125" style="79" customWidth="1"/>
    <col min="2332" max="2332" width="1.85546875" style="79" customWidth="1"/>
    <col min="2333" max="2333" width="9.42578125" style="79" customWidth="1"/>
    <col min="2334" max="2334" width="10" style="79" customWidth="1"/>
    <col min="2335" max="2335" width="10.7109375" style="79" customWidth="1"/>
    <col min="2336" max="2336" width="9.85546875" style="79" customWidth="1"/>
    <col min="2337" max="2337" width="10.7109375" style="79" customWidth="1"/>
    <col min="2338" max="2338" width="8.85546875" style="79" customWidth="1"/>
    <col min="2339" max="2339" width="8.7109375" style="79" customWidth="1"/>
    <col min="2340" max="2340" width="10.5703125" style="79" customWidth="1"/>
    <col min="2341" max="2579" width="9.140625" style="79"/>
    <col min="2580" max="2580" width="3.7109375" style="79" customWidth="1"/>
    <col min="2581" max="2581" width="25.7109375" style="79" customWidth="1"/>
    <col min="2582" max="2582" width="10.7109375" style="79" customWidth="1"/>
    <col min="2583" max="2583" width="18" style="79" customWidth="1"/>
    <col min="2584" max="2585" width="5.7109375" style="79" customWidth="1"/>
    <col min="2586" max="2586" width="10.7109375" style="79" customWidth="1"/>
    <col min="2587" max="2587" width="7.5703125" style="79" customWidth="1"/>
    <col min="2588" max="2588" width="1.85546875" style="79" customWidth="1"/>
    <col min="2589" max="2589" width="9.42578125" style="79" customWidth="1"/>
    <col min="2590" max="2590" width="10" style="79" customWidth="1"/>
    <col min="2591" max="2591" width="10.7109375" style="79" customWidth="1"/>
    <col min="2592" max="2592" width="9.85546875" style="79" customWidth="1"/>
    <col min="2593" max="2593" width="10.7109375" style="79" customWidth="1"/>
    <col min="2594" max="2594" width="8.85546875" style="79" customWidth="1"/>
    <col min="2595" max="2595" width="8.7109375" style="79" customWidth="1"/>
    <col min="2596" max="2596" width="10.5703125" style="79" customWidth="1"/>
    <col min="2597" max="2835" width="9.140625" style="79"/>
    <col min="2836" max="2836" width="3.7109375" style="79" customWidth="1"/>
    <col min="2837" max="2837" width="25.7109375" style="79" customWidth="1"/>
    <col min="2838" max="2838" width="10.7109375" style="79" customWidth="1"/>
    <col min="2839" max="2839" width="18" style="79" customWidth="1"/>
    <col min="2840" max="2841" width="5.7109375" style="79" customWidth="1"/>
    <col min="2842" max="2842" width="10.7109375" style="79" customWidth="1"/>
    <col min="2843" max="2843" width="7.5703125" style="79" customWidth="1"/>
    <col min="2844" max="2844" width="1.85546875" style="79" customWidth="1"/>
    <col min="2845" max="2845" width="9.42578125" style="79" customWidth="1"/>
    <col min="2846" max="2846" width="10" style="79" customWidth="1"/>
    <col min="2847" max="2847" width="10.7109375" style="79" customWidth="1"/>
    <col min="2848" max="2848" width="9.85546875" style="79" customWidth="1"/>
    <col min="2849" max="2849" width="10.7109375" style="79" customWidth="1"/>
    <col min="2850" max="2850" width="8.85546875" style="79" customWidth="1"/>
    <col min="2851" max="2851" width="8.7109375" style="79" customWidth="1"/>
    <col min="2852" max="2852" width="10.5703125" style="79" customWidth="1"/>
    <col min="2853" max="3091" width="9.140625" style="79"/>
    <col min="3092" max="3092" width="3.7109375" style="79" customWidth="1"/>
    <col min="3093" max="3093" width="25.7109375" style="79" customWidth="1"/>
    <col min="3094" max="3094" width="10.7109375" style="79" customWidth="1"/>
    <col min="3095" max="3095" width="18" style="79" customWidth="1"/>
    <col min="3096" max="3097" width="5.7109375" style="79" customWidth="1"/>
    <col min="3098" max="3098" width="10.7109375" style="79" customWidth="1"/>
    <col min="3099" max="3099" width="7.5703125" style="79" customWidth="1"/>
    <col min="3100" max="3100" width="1.85546875" style="79" customWidth="1"/>
    <col min="3101" max="3101" width="9.42578125" style="79" customWidth="1"/>
    <col min="3102" max="3102" width="10" style="79" customWidth="1"/>
    <col min="3103" max="3103" width="10.7109375" style="79" customWidth="1"/>
    <col min="3104" max="3104" width="9.85546875" style="79" customWidth="1"/>
    <col min="3105" max="3105" width="10.7109375" style="79" customWidth="1"/>
    <col min="3106" max="3106" width="8.85546875" style="79" customWidth="1"/>
    <col min="3107" max="3107" width="8.7109375" style="79" customWidth="1"/>
    <col min="3108" max="3108" width="10.5703125" style="79" customWidth="1"/>
    <col min="3109" max="3347" width="9.140625" style="79"/>
    <col min="3348" max="3348" width="3.7109375" style="79" customWidth="1"/>
    <col min="3349" max="3349" width="25.7109375" style="79" customWidth="1"/>
    <col min="3350" max="3350" width="10.7109375" style="79" customWidth="1"/>
    <col min="3351" max="3351" width="18" style="79" customWidth="1"/>
    <col min="3352" max="3353" width="5.7109375" style="79" customWidth="1"/>
    <col min="3354" max="3354" width="10.7109375" style="79" customWidth="1"/>
    <col min="3355" max="3355" width="7.5703125" style="79" customWidth="1"/>
    <col min="3356" max="3356" width="1.85546875" style="79" customWidth="1"/>
    <col min="3357" max="3357" width="9.42578125" style="79" customWidth="1"/>
    <col min="3358" max="3358" width="10" style="79" customWidth="1"/>
    <col min="3359" max="3359" width="10.7109375" style="79" customWidth="1"/>
    <col min="3360" max="3360" width="9.85546875" style="79" customWidth="1"/>
    <col min="3361" max="3361" width="10.7109375" style="79" customWidth="1"/>
    <col min="3362" max="3362" width="8.85546875" style="79" customWidth="1"/>
    <col min="3363" max="3363" width="8.7109375" style="79" customWidth="1"/>
    <col min="3364" max="3364" width="10.5703125" style="79" customWidth="1"/>
    <col min="3365" max="3603" width="9.140625" style="79"/>
    <col min="3604" max="3604" width="3.7109375" style="79" customWidth="1"/>
    <col min="3605" max="3605" width="25.7109375" style="79" customWidth="1"/>
    <col min="3606" max="3606" width="10.7109375" style="79" customWidth="1"/>
    <col min="3607" max="3607" width="18" style="79" customWidth="1"/>
    <col min="3608" max="3609" width="5.7109375" style="79" customWidth="1"/>
    <col min="3610" max="3610" width="10.7109375" style="79" customWidth="1"/>
    <col min="3611" max="3611" width="7.5703125" style="79" customWidth="1"/>
    <col min="3612" max="3612" width="1.85546875" style="79" customWidth="1"/>
    <col min="3613" max="3613" width="9.42578125" style="79" customWidth="1"/>
    <col min="3614" max="3614" width="10" style="79" customWidth="1"/>
    <col min="3615" max="3615" width="10.7109375" style="79" customWidth="1"/>
    <col min="3616" max="3616" width="9.85546875" style="79" customWidth="1"/>
    <col min="3617" max="3617" width="10.7109375" style="79" customWidth="1"/>
    <col min="3618" max="3618" width="8.85546875" style="79" customWidth="1"/>
    <col min="3619" max="3619" width="8.7109375" style="79" customWidth="1"/>
    <col min="3620" max="3620" width="10.5703125" style="79" customWidth="1"/>
    <col min="3621" max="3859" width="9.140625" style="79"/>
    <col min="3860" max="3860" width="3.7109375" style="79" customWidth="1"/>
    <col min="3861" max="3861" width="25.7109375" style="79" customWidth="1"/>
    <col min="3862" max="3862" width="10.7109375" style="79" customWidth="1"/>
    <col min="3863" max="3863" width="18" style="79" customWidth="1"/>
    <col min="3864" max="3865" width="5.7109375" style="79" customWidth="1"/>
    <col min="3866" max="3866" width="10.7109375" style="79" customWidth="1"/>
    <col min="3867" max="3867" width="7.5703125" style="79" customWidth="1"/>
    <col min="3868" max="3868" width="1.85546875" style="79" customWidth="1"/>
    <col min="3869" max="3869" width="9.42578125" style="79" customWidth="1"/>
    <col min="3870" max="3870" width="10" style="79" customWidth="1"/>
    <col min="3871" max="3871" width="10.7109375" style="79" customWidth="1"/>
    <col min="3872" max="3872" width="9.85546875" style="79" customWidth="1"/>
    <col min="3873" max="3873" width="10.7109375" style="79" customWidth="1"/>
    <col min="3874" max="3874" width="8.85546875" style="79" customWidth="1"/>
    <col min="3875" max="3875" width="8.7109375" style="79" customWidth="1"/>
    <col min="3876" max="3876" width="10.5703125" style="79" customWidth="1"/>
    <col min="3877" max="4115" width="9.140625" style="79"/>
    <col min="4116" max="4116" width="3.7109375" style="79" customWidth="1"/>
    <col min="4117" max="4117" width="25.7109375" style="79" customWidth="1"/>
    <col min="4118" max="4118" width="10.7109375" style="79" customWidth="1"/>
    <col min="4119" max="4119" width="18" style="79" customWidth="1"/>
    <col min="4120" max="4121" width="5.7109375" style="79" customWidth="1"/>
    <col min="4122" max="4122" width="10.7109375" style="79" customWidth="1"/>
    <col min="4123" max="4123" width="7.5703125" style="79" customWidth="1"/>
    <col min="4124" max="4124" width="1.85546875" style="79" customWidth="1"/>
    <col min="4125" max="4125" width="9.42578125" style="79" customWidth="1"/>
    <col min="4126" max="4126" width="10" style="79" customWidth="1"/>
    <col min="4127" max="4127" width="10.7109375" style="79" customWidth="1"/>
    <col min="4128" max="4128" width="9.85546875" style="79" customWidth="1"/>
    <col min="4129" max="4129" width="10.7109375" style="79" customWidth="1"/>
    <col min="4130" max="4130" width="8.85546875" style="79" customWidth="1"/>
    <col min="4131" max="4131" width="8.7109375" style="79" customWidth="1"/>
    <col min="4132" max="4132" width="10.5703125" style="79" customWidth="1"/>
    <col min="4133" max="4371" width="9.140625" style="79"/>
    <col min="4372" max="4372" width="3.7109375" style="79" customWidth="1"/>
    <col min="4373" max="4373" width="25.7109375" style="79" customWidth="1"/>
    <col min="4374" max="4374" width="10.7109375" style="79" customWidth="1"/>
    <col min="4375" max="4375" width="18" style="79" customWidth="1"/>
    <col min="4376" max="4377" width="5.7109375" style="79" customWidth="1"/>
    <col min="4378" max="4378" width="10.7109375" style="79" customWidth="1"/>
    <col min="4379" max="4379" width="7.5703125" style="79" customWidth="1"/>
    <col min="4380" max="4380" width="1.85546875" style="79" customWidth="1"/>
    <col min="4381" max="4381" width="9.42578125" style="79" customWidth="1"/>
    <col min="4382" max="4382" width="10" style="79" customWidth="1"/>
    <col min="4383" max="4383" width="10.7109375" style="79" customWidth="1"/>
    <col min="4384" max="4384" width="9.85546875" style="79" customWidth="1"/>
    <col min="4385" max="4385" width="10.7109375" style="79" customWidth="1"/>
    <col min="4386" max="4386" width="8.85546875" style="79" customWidth="1"/>
    <col min="4387" max="4387" width="8.7109375" style="79" customWidth="1"/>
    <col min="4388" max="4388" width="10.5703125" style="79" customWidth="1"/>
    <col min="4389" max="4627" width="9.140625" style="79"/>
    <col min="4628" max="4628" width="3.7109375" style="79" customWidth="1"/>
    <col min="4629" max="4629" width="25.7109375" style="79" customWidth="1"/>
    <col min="4630" max="4630" width="10.7109375" style="79" customWidth="1"/>
    <col min="4631" max="4631" width="18" style="79" customWidth="1"/>
    <col min="4632" max="4633" width="5.7109375" style="79" customWidth="1"/>
    <col min="4634" max="4634" width="10.7109375" style="79" customWidth="1"/>
    <col min="4635" max="4635" width="7.5703125" style="79" customWidth="1"/>
    <col min="4636" max="4636" width="1.85546875" style="79" customWidth="1"/>
    <col min="4637" max="4637" width="9.42578125" style="79" customWidth="1"/>
    <col min="4638" max="4638" width="10" style="79" customWidth="1"/>
    <col min="4639" max="4639" width="10.7109375" style="79" customWidth="1"/>
    <col min="4640" max="4640" width="9.85546875" style="79" customWidth="1"/>
    <col min="4641" max="4641" width="10.7109375" style="79" customWidth="1"/>
    <col min="4642" max="4642" width="8.85546875" style="79" customWidth="1"/>
    <col min="4643" max="4643" width="8.7109375" style="79" customWidth="1"/>
    <col min="4644" max="4644" width="10.5703125" style="79" customWidth="1"/>
    <col min="4645" max="4883" width="9.140625" style="79"/>
    <col min="4884" max="4884" width="3.7109375" style="79" customWidth="1"/>
    <col min="4885" max="4885" width="25.7109375" style="79" customWidth="1"/>
    <col min="4886" max="4886" width="10.7109375" style="79" customWidth="1"/>
    <col min="4887" max="4887" width="18" style="79" customWidth="1"/>
    <col min="4888" max="4889" width="5.7109375" style="79" customWidth="1"/>
    <col min="4890" max="4890" width="10.7109375" style="79" customWidth="1"/>
    <col min="4891" max="4891" width="7.5703125" style="79" customWidth="1"/>
    <col min="4892" max="4892" width="1.85546875" style="79" customWidth="1"/>
    <col min="4893" max="4893" width="9.42578125" style="79" customWidth="1"/>
    <col min="4894" max="4894" width="10" style="79" customWidth="1"/>
    <col min="4895" max="4895" width="10.7109375" style="79" customWidth="1"/>
    <col min="4896" max="4896" width="9.85546875" style="79" customWidth="1"/>
    <col min="4897" max="4897" width="10.7109375" style="79" customWidth="1"/>
    <col min="4898" max="4898" width="8.85546875" style="79" customWidth="1"/>
    <col min="4899" max="4899" width="8.7109375" style="79" customWidth="1"/>
    <col min="4900" max="4900" width="10.5703125" style="79" customWidth="1"/>
    <col min="4901" max="5139" width="9.140625" style="79"/>
    <col min="5140" max="5140" width="3.7109375" style="79" customWidth="1"/>
    <col min="5141" max="5141" width="25.7109375" style="79" customWidth="1"/>
    <col min="5142" max="5142" width="10.7109375" style="79" customWidth="1"/>
    <col min="5143" max="5143" width="18" style="79" customWidth="1"/>
    <col min="5144" max="5145" width="5.7109375" style="79" customWidth="1"/>
    <col min="5146" max="5146" width="10.7109375" style="79" customWidth="1"/>
    <col min="5147" max="5147" width="7.5703125" style="79" customWidth="1"/>
    <col min="5148" max="5148" width="1.85546875" style="79" customWidth="1"/>
    <col min="5149" max="5149" width="9.42578125" style="79" customWidth="1"/>
    <col min="5150" max="5150" width="10" style="79" customWidth="1"/>
    <col min="5151" max="5151" width="10.7109375" style="79" customWidth="1"/>
    <col min="5152" max="5152" width="9.85546875" style="79" customWidth="1"/>
    <col min="5153" max="5153" width="10.7109375" style="79" customWidth="1"/>
    <col min="5154" max="5154" width="8.85546875" style="79" customWidth="1"/>
    <col min="5155" max="5155" width="8.7109375" style="79" customWidth="1"/>
    <col min="5156" max="5156" width="10.5703125" style="79" customWidth="1"/>
    <col min="5157" max="5395" width="9.140625" style="79"/>
    <col min="5396" max="5396" width="3.7109375" style="79" customWidth="1"/>
    <col min="5397" max="5397" width="25.7109375" style="79" customWidth="1"/>
    <col min="5398" max="5398" width="10.7109375" style="79" customWidth="1"/>
    <col min="5399" max="5399" width="18" style="79" customWidth="1"/>
    <col min="5400" max="5401" width="5.7109375" style="79" customWidth="1"/>
    <col min="5402" max="5402" width="10.7109375" style="79" customWidth="1"/>
    <col min="5403" max="5403" width="7.5703125" style="79" customWidth="1"/>
    <col min="5404" max="5404" width="1.85546875" style="79" customWidth="1"/>
    <col min="5405" max="5405" width="9.42578125" style="79" customWidth="1"/>
    <col min="5406" max="5406" width="10" style="79" customWidth="1"/>
    <col min="5407" max="5407" width="10.7109375" style="79" customWidth="1"/>
    <col min="5408" max="5408" width="9.85546875" style="79" customWidth="1"/>
    <col min="5409" max="5409" width="10.7109375" style="79" customWidth="1"/>
    <col min="5410" max="5410" width="8.85546875" style="79" customWidth="1"/>
    <col min="5411" max="5411" width="8.7109375" style="79" customWidth="1"/>
    <col min="5412" max="5412" width="10.5703125" style="79" customWidth="1"/>
    <col min="5413" max="5651" width="9.140625" style="79"/>
    <col min="5652" max="5652" width="3.7109375" style="79" customWidth="1"/>
    <col min="5653" max="5653" width="25.7109375" style="79" customWidth="1"/>
    <col min="5654" max="5654" width="10.7109375" style="79" customWidth="1"/>
    <col min="5655" max="5655" width="18" style="79" customWidth="1"/>
    <col min="5656" max="5657" width="5.7109375" style="79" customWidth="1"/>
    <col min="5658" max="5658" width="10.7109375" style="79" customWidth="1"/>
    <col min="5659" max="5659" width="7.5703125" style="79" customWidth="1"/>
    <col min="5660" max="5660" width="1.85546875" style="79" customWidth="1"/>
    <col min="5661" max="5661" width="9.42578125" style="79" customWidth="1"/>
    <col min="5662" max="5662" width="10" style="79" customWidth="1"/>
    <col min="5663" max="5663" width="10.7109375" style="79" customWidth="1"/>
    <col min="5664" max="5664" width="9.85546875" style="79" customWidth="1"/>
    <col min="5665" max="5665" width="10.7109375" style="79" customWidth="1"/>
    <col min="5666" max="5666" width="8.85546875" style="79" customWidth="1"/>
    <col min="5667" max="5667" width="8.7109375" style="79" customWidth="1"/>
    <col min="5668" max="5668" width="10.5703125" style="79" customWidth="1"/>
    <col min="5669" max="5907" width="9.140625" style="79"/>
    <col min="5908" max="5908" width="3.7109375" style="79" customWidth="1"/>
    <col min="5909" max="5909" width="25.7109375" style="79" customWidth="1"/>
    <col min="5910" max="5910" width="10.7109375" style="79" customWidth="1"/>
    <col min="5911" max="5911" width="18" style="79" customWidth="1"/>
    <col min="5912" max="5913" width="5.7109375" style="79" customWidth="1"/>
    <col min="5914" max="5914" width="10.7109375" style="79" customWidth="1"/>
    <col min="5915" max="5915" width="7.5703125" style="79" customWidth="1"/>
    <col min="5916" max="5916" width="1.85546875" style="79" customWidth="1"/>
    <col min="5917" max="5917" width="9.42578125" style="79" customWidth="1"/>
    <col min="5918" max="5918" width="10" style="79" customWidth="1"/>
    <col min="5919" max="5919" width="10.7109375" style="79" customWidth="1"/>
    <col min="5920" max="5920" width="9.85546875" style="79" customWidth="1"/>
    <col min="5921" max="5921" width="10.7109375" style="79" customWidth="1"/>
    <col min="5922" max="5922" width="8.85546875" style="79" customWidth="1"/>
    <col min="5923" max="5923" width="8.7109375" style="79" customWidth="1"/>
    <col min="5924" max="5924" width="10.5703125" style="79" customWidth="1"/>
    <col min="5925" max="6163" width="9.140625" style="79"/>
    <col min="6164" max="6164" width="3.7109375" style="79" customWidth="1"/>
    <col min="6165" max="6165" width="25.7109375" style="79" customWidth="1"/>
    <col min="6166" max="6166" width="10.7109375" style="79" customWidth="1"/>
    <col min="6167" max="6167" width="18" style="79" customWidth="1"/>
    <col min="6168" max="6169" width="5.7109375" style="79" customWidth="1"/>
    <col min="6170" max="6170" width="10.7109375" style="79" customWidth="1"/>
    <col min="6171" max="6171" width="7.5703125" style="79" customWidth="1"/>
    <col min="6172" max="6172" width="1.85546875" style="79" customWidth="1"/>
    <col min="6173" max="6173" width="9.42578125" style="79" customWidth="1"/>
    <col min="6174" max="6174" width="10" style="79" customWidth="1"/>
    <col min="6175" max="6175" width="10.7109375" style="79" customWidth="1"/>
    <col min="6176" max="6176" width="9.85546875" style="79" customWidth="1"/>
    <col min="6177" max="6177" width="10.7109375" style="79" customWidth="1"/>
    <col min="6178" max="6178" width="8.85546875" style="79" customWidth="1"/>
    <col min="6179" max="6179" width="8.7109375" style="79" customWidth="1"/>
    <col min="6180" max="6180" width="10.5703125" style="79" customWidth="1"/>
    <col min="6181" max="6419" width="9.140625" style="79"/>
    <col min="6420" max="6420" width="3.7109375" style="79" customWidth="1"/>
    <col min="6421" max="6421" width="25.7109375" style="79" customWidth="1"/>
    <col min="6422" max="6422" width="10.7109375" style="79" customWidth="1"/>
    <col min="6423" max="6423" width="18" style="79" customWidth="1"/>
    <col min="6424" max="6425" width="5.7109375" style="79" customWidth="1"/>
    <col min="6426" max="6426" width="10.7109375" style="79" customWidth="1"/>
    <col min="6427" max="6427" width="7.5703125" style="79" customWidth="1"/>
    <col min="6428" max="6428" width="1.85546875" style="79" customWidth="1"/>
    <col min="6429" max="6429" width="9.42578125" style="79" customWidth="1"/>
    <col min="6430" max="6430" width="10" style="79" customWidth="1"/>
    <col min="6431" max="6431" width="10.7109375" style="79" customWidth="1"/>
    <col min="6432" max="6432" width="9.85546875" style="79" customWidth="1"/>
    <col min="6433" max="6433" width="10.7109375" style="79" customWidth="1"/>
    <col min="6434" max="6434" width="8.85546875" style="79" customWidth="1"/>
    <col min="6435" max="6435" width="8.7109375" style="79" customWidth="1"/>
    <col min="6436" max="6436" width="10.5703125" style="79" customWidth="1"/>
    <col min="6437" max="6675" width="9.140625" style="79"/>
    <col min="6676" max="6676" width="3.7109375" style="79" customWidth="1"/>
    <col min="6677" max="6677" width="25.7109375" style="79" customWidth="1"/>
    <col min="6678" max="6678" width="10.7109375" style="79" customWidth="1"/>
    <col min="6679" max="6679" width="18" style="79" customWidth="1"/>
    <col min="6680" max="6681" width="5.7109375" style="79" customWidth="1"/>
    <col min="6682" max="6682" width="10.7109375" style="79" customWidth="1"/>
    <col min="6683" max="6683" width="7.5703125" style="79" customWidth="1"/>
    <col min="6684" max="6684" width="1.85546875" style="79" customWidth="1"/>
    <col min="6685" max="6685" width="9.42578125" style="79" customWidth="1"/>
    <col min="6686" max="6686" width="10" style="79" customWidth="1"/>
    <col min="6687" max="6687" width="10.7109375" style="79" customWidth="1"/>
    <col min="6688" max="6688" width="9.85546875" style="79" customWidth="1"/>
    <col min="6689" max="6689" width="10.7109375" style="79" customWidth="1"/>
    <col min="6690" max="6690" width="8.85546875" style="79" customWidth="1"/>
    <col min="6691" max="6691" width="8.7109375" style="79" customWidth="1"/>
    <col min="6692" max="6692" width="10.5703125" style="79" customWidth="1"/>
    <col min="6693" max="6931" width="9.140625" style="79"/>
    <col min="6932" max="6932" width="3.7109375" style="79" customWidth="1"/>
    <col min="6933" max="6933" width="25.7109375" style="79" customWidth="1"/>
    <col min="6934" max="6934" width="10.7109375" style="79" customWidth="1"/>
    <col min="6935" max="6935" width="18" style="79" customWidth="1"/>
    <col min="6936" max="6937" width="5.7109375" style="79" customWidth="1"/>
    <col min="6938" max="6938" width="10.7109375" style="79" customWidth="1"/>
    <col min="6939" max="6939" width="7.5703125" style="79" customWidth="1"/>
    <col min="6940" max="6940" width="1.85546875" style="79" customWidth="1"/>
    <col min="6941" max="6941" width="9.42578125" style="79" customWidth="1"/>
    <col min="6942" max="6942" width="10" style="79" customWidth="1"/>
    <col min="6943" max="6943" width="10.7109375" style="79" customWidth="1"/>
    <col min="6944" max="6944" width="9.85546875" style="79" customWidth="1"/>
    <col min="6945" max="6945" width="10.7109375" style="79" customWidth="1"/>
    <col min="6946" max="6946" width="8.85546875" style="79" customWidth="1"/>
    <col min="6947" max="6947" width="8.7109375" style="79" customWidth="1"/>
    <col min="6948" max="6948" width="10.5703125" style="79" customWidth="1"/>
    <col min="6949" max="7187" width="9.140625" style="79"/>
    <col min="7188" max="7188" width="3.7109375" style="79" customWidth="1"/>
    <col min="7189" max="7189" width="25.7109375" style="79" customWidth="1"/>
    <col min="7190" max="7190" width="10.7109375" style="79" customWidth="1"/>
    <col min="7191" max="7191" width="18" style="79" customWidth="1"/>
    <col min="7192" max="7193" width="5.7109375" style="79" customWidth="1"/>
    <col min="7194" max="7194" width="10.7109375" style="79" customWidth="1"/>
    <col min="7195" max="7195" width="7.5703125" style="79" customWidth="1"/>
    <col min="7196" max="7196" width="1.85546875" style="79" customWidth="1"/>
    <col min="7197" max="7197" width="9.42578125" style="79" customWidth="1"/>
    <col min="7198" max="7198" width="10" style="79" customWidth="1"/>
    <col min="7199" max="7199" width="10.7109375" style="79" customWidth="1"/>
    <col min="7200" max="7200" width="9.85546875" style="79" customWidth="1"/>
    <col min="7201" max="7201" width="10.7109375" style="79" customWidth="1"/>
    <col min="7202" max="7202" width="8.85546875" style="79" customWidth="1"/>
    <col min="7203" max="7203" width="8.7109375" style="79" customWidth="1"/>
    <col min="7204" max="7204" width="10.5703125" style="79" customWidth="1"/>
    <col min="7205" max="7443" width="9.140625" style="79"/>
    <col min="7444" max="7444" width="3.7109375" style="79" customWidth="1"/>
    <col min="7445" max="7445" width="25.7109375" style="79" customWidth="1"/>
    <col min="7446" max="7446" width="10.7109375" style="79" customWidth="1"/>
    <col min="7447" max="7447" width="18" style="79" customWidth="1"/>
    <col min="7448" max="7449" width="5.7109375" style="79" customWidth="1"/>
    <col min="7450" max="7450" width="10.7109375" style="79" customWidth="1"/>
    <col min="7451" max="7451" width="7.5703125" style="79" customWidth="1"/>
    <col min="7452" max="7452" width="1.85546875" style="79" customWidth="1"/>
    <col min="7453" max="7453" width="9.42578125" style="79" customWidth="1"/>
    <col min="7454" max="7454" width="10" style="79" customWidth="1"/>
    <col min="7455" max="7455" width="10.7109375" style="79" customWidth="1"/>
    <col min="7456" max="7456" width="9.85546875" style="79" customWidth="1"/>
    <col min="7457" max="7457" width="10.7109375" style="79" customWidth="1"/>
    <col min="7458" max="7458" width="8.85546875" style="79" customWidth="1"/>
    <col min="7459" max="7459" width="8.7109375" style="79" customWidth="1"/>
    <col min="7460" max="7460" width="10.5703125" style="79" customWidth="1"/>
    <col min="7461" max="7699" width="9.140625" style="79"/>
    <col min="7700" max="7700" width="3.7109375" style="79" customWidth="1"/>
    <col min="7701" max="7701" width="25.7109375" style="79" customWidth="1"/>
    <col min="7702" max="7702" width="10.7109375" style="79" customWidth="1"/>
    <col min="7703" max="7703" width="18" style="79" customWidth="1"/>
    <col min="7704" max="7705" width="5.7109375" style="79" customWidth="1"/>
    <col min="7706" max="7706" width="10.7109375" style="79" customWidth="1"/>
    <col min="7707" max="7707" width="7.5703125" style="79" customWidth="1"/>
    <col min="7708" max="7708" width="1.85546875" style="79" customWidth="1"/>
    <col min="7709" max="7709" width="9.42578125" style="79" customWidth="1"/>
    <col min="7710" max="7710" width="10" style="79" customWidth="1"/>
    <col min="7711" max="7711" width="10.7109375" style="79" customWidth="1"/>
    <col min="7712" max="7712" width="9.85546875" style="79" customWidth="1"/>
    <col min="7713" max="7713" width="10.7109375" style="79" customWidth="1"/>
    <col min="7714" max="7714" width="8.85546875" style="79" customWidth="1"/>
    <col min="7715" max="7715" width="8.7109375" style="79" customWidth="1"/>
    <col min="7716" max="7716" width="10.5703125" style="79" customWidth="1"/>
    <col min="7717" max="7955" width="9.140625" style="79"/>
    <col min="7956" max="7956" width="3.7109375" style="79" customWidth="1"/>
    <col min="7957" max="7957" width="25.7109375" style="79" customWidth="1"/>
    <col min="7958" max="7958" width="10.7109375" style="79" customWidth="1"/>
    <col min="7959" max="7959" width="18" style="79" customWidth="1"/>
    <col min="7960" max="7961" width="5.7109375" style="79" customWidth="1"/>
    <col min="7962" max="7962" width="10.7109375" style="79" customWidth="1"/>
    <col min="7963" max="7963" width="7.5703125" style="79" customWidth="1"/>
    <col min="7964" max="7964" width="1.85546875" style="79" customWidth="1"/>
    <col min="7965" max="7965" width="9.42578125" style="79" customWidth="1"/>
    <col min="7966" max="7966" width="10" style="79" customWidth="1"/>
    <col min="7967" max="7967" width="10.7109375" style="79" customWidth="1"/>
    <col min="7968" max="7968" width="9.85546875" style="79" customWidth="1"/>
    <col min="7969" max="7969" width="10.7109375" style="79" customWidth="1"/>
    <col min="7970" max="7970" width="8.85546875" style="79" customWidth="1"/>
    <col min="7971" max="7971" width="8.7109375" style="79" customWidth="1"/>
    <col min="7972" max="7972" width="10.5703125" style="79" customWidth="1"/>
    <col min="7973" max="8211" width="9.140625" style="79"/>
    <col min="8212" max="8212" width="3.7109375" style="79" customWidth="1"/>
    <col min="8213" max="8213" width="25.7109375" style="79" customWidth="1"/>
    <col min="8214" max="8214" width="10.7109375" style="79" customWidth="1"/>
    <col min="8215" max="8215" width="18" style="79" customWidth="1"/>
    <col min="8216" max="8217" width="5.7109375" style="79" customWidth="1"/>
    <col min="8218" max="8218" width="10.7109375" style="79" customWidth="1"/>
    <col min="8219" max="8219" width="7.5703125" style="79" customWidth="1"/>
    <col min="8220" max="8220" width="1.85546875" style="79" customWidth="1"/>
    <col min="8221" max="8221" width="9.42578125" style="79" customWidth="1"/>
    <col min="8222" max="8222" width="10" style="79" customWidth="1"/>
    <col min="8223" max="8223" width="10.7109375" style="79" customWidth="1"/>
    <col min="8224" max="8224" width="9.85546875" style="79" customWidth="1"/>
    <col min="8225" max="8225" width="10.7109375" style="79" customWidth="1"/>
    <col min="8226" max="8226" width="8.85546875" style="79" customWidth="1"/>
    <col min="8227" max="8227" width="8.7109375" style="79" customWidth="1"/>
    <col min="8228" max="8228" width="10.5703125" style="79" customWidth="1"/>
    <col min="8229" max="8467" width="9.140625" style="79"/>
    <col min="8468" max="8468" width="3.7109375" style="79" customWidth="1"/>
    <col min="8469" max="8469" width="25.7109375" style="79" customWidth="1"/>
    <col min="8470" max="8470" width="10.7109375" style="79" customWidth="1"/>
    <col min="8471" max="8471" width="18" style="79" customWidth="1"/>
    <col min="8472" max="8473" width="5.7109375" style="79" customWidth="1"/>
    <col min="8474" max="8474" width="10.7109375" style="79" customWidth="1"/>
    <col min="8475" max="8475" width="7.5703125" style="79" customWidth="1"/>
    <col min="8476" max="8476" width="1.85546875" style="79" customWidth="1"/>
    <col min="8477" max="8477" width="9.42578125" style="79" customWidth="1"/>
    <col min="8478" max="8478" width="10" style="79" customWidth="1"/>
    <col min="8479" max="8479" width="10.7109375" style="79" customWidth="1"/>
    <col min="8480" max="8480" width="9.85546875" style="79" customWidth="1"/>
    <col min="8481" max="8481" width="10.7109375" style="79" customWidth="1"/>
    <col min="8482" max="8482" width="8.85546875" style="79" customWidth="1"/>
    <col min="8483" max="8483" width="8.7109375" style="79" customWidth="1"/>
    <col min="8484" max="8484" width="10.5703125" style="79" customWidth="1"/>
    <col min="8485" max="8723" width="9.140625" style="79"/>
    <col min="8724" max="8724" width="3.7109375" style="79" customWidth="1"/>
    <col min="8725" max="8725" width="25.7109375" style="79" customWidth="1"/>
    <col min="8726" max="8726" width="10.7109375" style="79" customWidth="1"/>
    <col min="8727" max="8727" width="18" style="79" customWidth="1"/>
    <col min="8728" max="8729" width="5.7109375" style="79" customWidth="1"/>
    <col min="8730" max="8730" width="10.7109375" style="79" customWidth="1"/>
    <col min="8731" max="8731" width="7.5703125" style="79" customWidth="1"/>
    <col min="8732" max="8732" width="1.85546875" style="79" customWidth="1"/>
    <col min="8733" max="8733" width="9.42578125" style="79" customWidth="1"/>
    <col min="8734" max="8734" width="10" style="79" customWidth="1"/>
    <col min="8735" max="8735" width="10.7109375" style="79" customWidth="1"/>
    <col min="8736" max="8736" width="9.85546875" style="79" customWidth="1"/>
    <col min="8737" max="8737" width="10.7109375" style="79" customWidth="1"/>
    <col min="8738" max="8738" width="8.85546875" style="79" customWidth="1"/>
    <col min="8739" max="8739" width="8.7109375" style="79" customWidth="1"/>
    <col min="8740" max="8740" width="10.5703125" style="79" customWidth="1"/>
    <col min="8741" max="8979" width="9.140625" style="79"/>
    <col min="8980" max="8980" width="3.7109375" style="79" customWidth="1"/>
    <col min="8981" max="8981" width="25.7109375" style="79" customWidth="1"/>
    <col min="8982" max="8982" width="10.7109375" style="79" customWidth="1"/>
    <col min="8983" max="8983" width="18" style="79" customWidth="1"/>
    <col min="8984" max="8985" width="5.7109375" style="79" customWidth="1"/>
    <col min="8986" max="8986" width="10.7109375" style="79" customWidth="1"/>
    <col min="8987" max="8987" width="7.5703125" style="79" customWidth="1"/>
    <col min="8988" max="8988" width="1.85546875" style="79" customWidth="1"/>
    <col min="8989" max="8989" width="9.42578125" style="79" customWidth="1"/>
    <col min="8990" max="8990" width="10" style="79" customWidth="1"/>
    <col min="8991" max="8991" width="10.7109375" style="79" customWidth="1"/>
    <col min="8992" max="8992" width="9.85546875" style="79" customWidth="1"/>
    <col min="8993" max="8993" width="10.7109375" style="79" customWidth="1"/>
    <col min="8994" max="8994" width="8.85546875" style="79" customWidth="1"/>
    <col min="8995" max="8995" width="8.7109375" style="79" customWidth="1"/>
    <col min="8996" max="8996" width="10.5703125" style="79" customWidth="1"/>
    <col min="8997" max="9235" width="9.140625" style="79"/>
    <col min="9236" max="9236" width="3.7109375" style="79" customWidth="1"/>
    <col min="9237" max="9237" width="25.7109375" style="79" customWidth="1"/>
    <col min="9238" max="9238" width="10.7109375" style="79" customWidth="1"/>
    <col min="9239" max="9239" width="18" style="79" customWidth="1"/>
    <col min="9240" max="9241" width="5.7109375" style="79" customWidth="1"/>
    <col min="9242" max="9242" width="10.7109375" style="79" customWidth="1"/>
    <col min="9243" max="9243" width="7.5703125" style="79" customWidth="1"/>
    <col min="9244" max="9244" width="1.85546875" style="79" customWidth="1"/>
    <col min="9245" max="9245" width="9.42578125" style="79" customWidth="1"/>
    <col min="9246" max="9246" width="10" style="79" customWidth="1"/>
    <col min="9247" max="9247" width="10.7109375" style="79" customWidth="1"/>
    <col min="9248" max="9248" width="9.85546875" style="79" customWidth="1"/>
    <col min="9249" max="9249" width="10.7109375" style="79" customWidth="1"/>
    <col min="9250" max="9250" width="8.85546875" style="79" customWidth="1"/>
    <col min="9251" max="9251" width="8.7109375" style="79" customWidth="1"/>
    <col min="9252" max="9252" width="10.5703125" style="79" customWidth="1"/>
    <col min="9253" max="9491" width="9.140625" style="79"/>
    <col min="9492" max="9492" width="3.7109375" style="79" customWidth="1"/>
    <col min="9493" max="9493" width="25.7109375" style="79" customWidth="1"/>
    <col min="9494" max="9494" width="10.7109375" style="79" customWidth="1"/>
    <col min="9495" max="9495" width="18" style="79" customWidth="1"/>
    <col min="9496" max="9497" width="5.7109375" style="79" customWidth="1"/>
    <col min="9498" max="9498" width="10.7109375" style="79" customWidth="1"/>
    <col min="9499" max="9499" width="7.5703125" style="79" customWidth="1"/>
    <col min="9500" max="9500" width="1.85546875" style="79" customWidth="1"/>
    <col min="9501" max="9501" width="9.42578125" style="79" customWidth="1"/>
    <col min="9502" max="9502" width="10" style="79" customWidth="1"/>
    <col min="9503" max="9503" width="10.7109375" style="79" customWidth="1"/>
    <col min="9504" max="9504" width="9.85546875" style="79" customWidth="1"/>
    <col min="9505" max="9505" width="10.7109375" style="79" customWidth="1"/>
    <col min="9506" max="9506" width="8.85546875" style="79" customWidth="1"/>
    <col min="9507" max="9507" width="8.7109375" style="79" customWidth="1"/>
    <col min="9508" max="9508" width="10.5703125" style="79" customWidth="1"/>
    <col min="9509" max="9747" width="9.140625" style="79"/>
    <col min="9748" max="9748" width="3.7109375" style="79" customWidth="1"/>
    <col min="9749" max="9749" width="25.7109375" style="79" customWidth="1"/>
    <col min="9750" max="9750" width="10.7109375" style="79" customWidth="1"/>
    <col min="9751" max="9751" width="18" style="79" customWidth="1"/>
    <col min="9752" max="9753" width="5.7109375" style="79" customWidth="1"/>
    <col min="9754" max="9754" width="10.7109375" style="79" customWidth="1"/>
    <col min="9755" max="9755" width="7.5703125" style="79" customWidth="1"/>
    <col min="9756" max="9756" width="1.85546875" style="79" customWidth="1"/>
    <col min="9757" max="9757" width="9.42578125" style="79" customWidth="1"/>
    <col min="9758" max="9758" width="10" style="79" customWidth="1"/>
    <col min="9759" max="9759" width="10.7109375" style="79" customWidth="1"/>
    <col min="9760" max="9760" width="9.85546875" style="79" customWidth="1"/>
    <col min="9761" max="9761" width="10.7109375" style="79" customWidth="1"/>
    <col min="9762" max="9762" width="8.85546875" style="79" customWidth="1"/>
    <col min="9763" max="9763" width="8.7109375" style="79" customWidth="1"/>
    <col min="9764" max="9764" width="10.5703125" style="79" customWidth="1"/>
    <col min="9765" max="10003" width="9.140625" style="79"/>
    <col min="10004" max="10004" width="3.7109375" style="79" customWidth="1"/>
    <col min="10005" max="10005" width="25.7109375" style="79" customWidth="1"/>
    <col min="10006" max="10006" width="10.7109375" style="79" customWidth="1"/>
    <col min="10007" max="10007" width="18" style="79" customWidth="1"/>
    <col min="10008" max="10009" width="5.7109375" style="79" customWidth="1"/>
    <col min="10010" max="10010" width="10.7109375" style="79" customWidth="1"/>
    <col min="10011" max="10011" width="7.5703125" style="79" customWidth="1"/>
    <col min="10012" max="10012" width="1.85546875" style="79" customWidth="1"/>
    <col min="10013" max="10013" width="9.42578125" style="79" customWidth="1"/>
    <col min="10014" max="10014" width="10" style="79" customWidth="1"/>
    <col min="10015" max="10015" width="10.7109375" style="79" customWidth="1"/>
    <col min="10016" max="10016" width="9.85546875" style="79" customWidth="1"/>
    <col min="10017" max="10017" width="10.7109375" style="79" customWidth="1"/>
    <col min="10018" max="10018" width="8.85546875" style="79" customWidth="1"/>
    <col min="10019" max="10019" width="8.7109375" style="79" customWidth="1"/>
    <col min="10020" max="10020" width="10.5703125" style="79" customWidth="1"/>
    <col min="10021" max="10259" width="9.140625" style="79"/>
    <col min="10260" max="10260" width="3.7109375" style="79" customWidth="1"/>
    <col min="10261" max="10261" width="25.7109375" style="79" customWidth="1"/>
    <col min="10262" max="10262" width="10.7109375" style="79" customWidth="1"/>
    <col min="10263" max="10263" width="18" style="79" customWidth="1"/>
    <col min="10264" max="10265" width="5.7109375" style="79" customWidth="1"/>
    <col min="10266" max="10266" width="10.7109375" style="79" customWidth="1"/>
    <col min="10267" max="10267" width="7.5703125" style="79" customWidth="1"/>
    <col min="10268" max="10268" width="1.85546875" style="79" customWidth="1"/>
    <col min="10269" max="10269" width="9.42578125" style="79" customWidth="1"/>
    <col min="10270" max="10270" width="10" style="79" customWidth="1"/>
    <col min="10271" max="10271" width="10.7109375" style="79" customWidth="1"/>
    <col min="10272" max="10272" width="9.85546875" style="79" customWidth="1"/>
    <col min="10273" max="10273" width="10.7109375" style="79" customWidth="1"/>
    <col min="10274" max="10274" width="8.85546875" style="79" customWidth="1"/>
    <col min="10275" max="10275" width="8.7109375" style="79" customWidth="1"/>
    <col min="10276" max="10276" width="10.5703125" style="79" customWidth="1"/>
    <col min="10277" max="10515" width="9.140625" style="79"/>
    <col min="10516" max="10516" width="3.7109375" style="79" customWidth="1"/>
    <col min="10517" max="10517" width="25.7109375" style="79" customWidth="1"/>
    <col min="10518" max="10518" width="10.7109375" style="79" customWidth="1"/>
    <col min="10519" max="10519" width="18" style="79" customWidth="1"/>
    <col min="10520" max="10521" width="5.7109375" style="79" customWidth="1"/>
    <col min="10522" max="10522" width="10.7109375" style="79" customWidth="1"/>
    <col min="10523" max="10523" width="7.5703125" style="79" customWidth="1"/>
    <col min="10524" max="10524" width="1.85546875" style="79" customWidth="1"/>
    <col min="10525" max="10525" width="9.42578125" style="79" customWidth="1"/>
    <col min="10526" max="10526" width="10" style="79" customWidth="1"/>
    <col min="10527" max="10527" width="10.7109375" style="79" customWidth="1"/>
    <col min="10528" max="10528" width="9.85546875" style="79" customWidth="1"/>
    <col min="10529" max="10529" width="10.7109375" style="79" customWidth="1"/>
    <col min="10530" max="10530" width="8.85546875" style="79" customWidth="1"/>
    <col min="10531" max="10531" width="8.7109375" style="79" customWidth="1"/>
    <col min="10532" max="10532" width="10.5703125" style="79" customWidth="1"/>
    <col min="10533" max="10771" width="9.140625" style="79"/>
    <col min="10772" max="10772" width="3.7109375" style="79" customWidth="1"/>
    <col min="10773" max="10773" width="25.7109375" style="79" customWidth="1"/>
    <col min="10774" max="10774" width="10.7109375" style="79" customWidth="1"/>
    <col min="10775" max="10775" width="18" style="79" customWidth="1"/>
    <col min="10776" max="10777" width="5.7109375" style="79" customWidth="1"/>
    <col min="10778" max="10778" width="10.7109375" style="79" customWidth="1"/>
    <col min="10779" max="10779" width="7.5703125" style="79" customWidth="1"/>
    <col min="10780" max="10780" width="1.85546875" style="79" customWidth="1"/>
    <col min="10781" max="10781" width="9.42578125" style="79" customWidth="1"/>
    <col min="10782" max="10782" width="10" style="79" customWidth="1"/>
    <col min="10783" max="10783" width="10.7109375" style="79" customWidth="1"/>
    <col min="10784" max="10784" width="9.85546875" style="79" customWidth="1"/>
    <col min="10785" max="10785" width="10.7109375" style="79" customWidth="1"/>
    <col min="10786" max="10786" width="8.85546875" style="79" customWidth="1"/>
    <col min="10787" max="10787" width="8.7109375" style="79" customWidth="1"/>
    <col min="10788" max="10788" width="10.5703125" style="79" customWidth="1"/>
    <col min="10789" max="11027" width="9.140625" style="79"/>
    <col min="11028" max="11028" width="3.7109375" style="79" customWidth="1"/>
    <col min="11029" max="11029" width="25.7109375" style="79" customWidth="1"/>
    <col min="11030" max="11030" width="10.7109375" style="79" customWidth="1"/>
    <col min="11031" max="11031" width="18" style="79" customWidth="1"/>
    <col min="11032" max="11033" width="5.7109375" style="79" customWidth="1"/>
    <col min="11034" max="11034" width="10.7109375" style="79" customWidth="1"/>
    <col min="11035" max="11035" width="7.5703125" style="79" customWidth="1"/>
    <col min="11036" max="11036" width="1.85546875" style="79" customWidth="1"/>
    <col min="11037" max="11037" width="9.42578125" style="79" customWidth="1"/>
    <col min="11038" max="11038" width="10" style="79" customWidth="1"/>
    <col min="11039" max="11039" width="10.7109375" style="79" customWidth="1"/>
    <col min="11040" max="11040" width="9.85546875" style="79" customWidth="1"/>
    <col min="11041" max="11041" width="10.7109375" style="79" customWidth="1"/>
    <col min="11042" max="11042" width="8.85546875" style="79" customWidth="1"/>
    <col min="11043" max="11043" width="8.7109375" style="79" customWidth="1"/>
    <col min="11044" max="11044" width="10.5703125" style="79" customWidth="1"/>
    <col min="11045" max="11283" width="9.140625" style="79"/>
    <col min="11284" max="11284" width="3.7109375" style="79" customWidth="1"/>
    <col min="11285" max="11285" width="25.7109375" style="79" customWidth="1"/>
    <col min="11286" max="11286" width="10.7109375" style="79" customWidth="1"/>
    <col min="11287" max="11287" width="18" style="79" customWidth="1"/>
    <col min="11288" max="11289" width="5.7109375" style="79" customWidth="1"/>
    <col min="11290" max="11290" width="10.7109375" style="79" customWidth="1"/>
    <col min="11291" max="11291" width="7.5703125" style="79" customWidth="1"/>
    <col min="11292" max="11292" width="1.85546875" style="79" customWidth="1"/>
    <col min="11293" max="11293" width="9.42578125" style="79" customWidth="1"/>
    <col min="11294" max="11294" width="10" style="79" customWidth="1"/>
    <col min="11295" max="11295" width="10.7109375" style="79" customWidth="1"/>
    <col min="11296" max="11296" width="9.85546875" style="79" customWidth="1"/>
    <col min="11297" max="11297" width="10.7109375" style="79" customWidth="1"/>
    <col min="11298" max="11298" width="8.85546875" style="79" customWidth="1"/>
    <col min="11299" max="11299" width="8.7109375" style="79" customWidth="1"/>
    <col min="11300" max="11300" width="10.5703125" style="79" customWidth="1"/>
    <col min="11301" max="11539" width="9.140625" style="79"/>
    <col min="11540" max="11540" width="3.7109375" style="79" customWidth="1"/>
    <col min="11541" max="11541" width="25.7109375" style="79" customWidth="1"/>
    <col min="11542" max="11542" width="10.7109375" style="79" customWidth="1"/>
    <col min="11543" max="11543" width="18" style="79" customWidth="1"/>
    <col min="11544" max="11545" width="5.7109375" style="79" customWidth="1"/>
    <col min="11546" max="11546" width="10.7109375" style="79" customWidth="1"/>
    <col min="11547" max="11547" width="7.5703125" style="79" customWidth="1"/>
    <col min="11548" max="11548" width="1.85546875" style="79" customWidth="1"/>
    <col min="11549" max="11549" width="9.42578125" style="79" customWidth="1"/>
    <col min="11550" max="11550" width="10" style="79" customWidth="1"/>
    <col min="11551" max="11551" width="10.7109375" style="79" customWidth="1"/>
    <col min="11552" max="11552" width="9.85546875" style="79" customWidth="1"/>
    <col min="11553" max="11553" width="10.7109375" style="79" customWidth="1"/>
    <col min="11554" max="11554" width="8.85546875" style="79" customWidth="1"/>
    <col min="11555" max="11555" width="8.7109375" style="79" customWidth="1"/>
    <col min="11556" max="11556" width="10.5703125" style="79" customWidth="1"/>
    <col min="11557" max="11795" width="9.140625" style="79"/>
    <col min="11796" max="11796" width="3.7109375" style="79" customWidth="1"/>
    <col min="11797" max="11797" width="25.7109375" style="79" customWidth="1"/>
    <col min="11798" max="11798" width="10.7109375" style="79" customWidth="1"/>
    <col min="11799" max="11799" width="18" style="79" customWidth="1"/>
    <col min="11800" max="11801" width="5.7109375" style="79" customWidth="1"/>
    <col min="11802" max="11802" width="10.7109375" style="79" customWidth="1"/>
    <col min="11803" max="11803" width="7.5703125" style="79" customWidth="1"/>
    <col min="11804" max="11804" width="1.85546875" style="79" customWidth="1"/>
    <col min="11805" max="11805" width="9.42578125" style="79" customWidth="1"/>
    <col min="11806" max="11806" width="10" style="79" customWidth="1"/>
    <col min="11807" max="11807" width="10.7109375" style="79" customWidth="1"/>
    <col min="11808" max="11808" width="9.85546875" style="79" customWidth="1"/>
    <col min="11809" max="11809" width="10.7109375" style="79" customWidth="1"/>
    <col min="11810" max="11810" width="8.85546875" style="79" customWidth="1"/>
    <col min="11811" max="11811" width="8.7109375" style="79" customWidth="1"/>
    <col min="11812" max="11812" width="10.5703125" style="79" customWidth="1"/>
    <col min="11813" max="12051" width="9.140625" style="79"/>
    <col min="12052" max="12052" width="3.7109375" style="79" customWidth="1"/>
    <col min="12053" max="12053" width="25.7109375" style="79" customWidth="1"/>
    <col min="12054" max="12054" width="10.7109375" style="79" customWidth="1"/>
    <col min="12055" max="12055" width="18" style="79" customWidth="1"/>
    <col min="12056" max="12057" width="5.7109375" style="79" customWidth="1"/>
    <col min="12058" max="12058" width="10.7109375" style="79" customWidth="1"/>
    <col min="12059" max="12059" width="7.5703125" style="79" customWidth="1"/>
    <col min="12060" max="12060" width="1.85546875" style="79" customWidth="1"/>
    <col min="12061" max="12061" width="9.42578125" style="79" customWidth="1"/>
    <col min="12062" max="12062" width="10" style="79" customWidth="1"/>
    <col min="12063" max="12063" width="10.7109375" style="79" customWidth="1"/>
    <col min="12064" max="12064" width="9.85546875" style="79" customWidth="1"/>
    <col min="12065" max="12065" width="10.7109375" style="79" customWidth="1"/>
    <col min="12066" max="12066" width="8.85546875" style="79" customWidth="1"/>
    <col min="12067" max="12067" width="8.7109375" style="79" customWidth="1"/>
    <col min="12068" max="12068" width="10.5703125" style="79" customWidth="1"/>
    <col min="12069" max="12307" width="9.140625" style="79"/>
    <col min="12308" max="12308" width="3.7109375" style="79" customWidth="1"/>
    <col min="12309" max="12309" width="25.7109375" style="79" customWidth="1"/>
    <col min="12310" max="12310" width="10.7109375" style="79" customWidth="1"/>
    <col min="12311" max="12311" width="18" style="79" customWidth="1"/>
    <col min="12312" max="12313" width="5.7109375" style="79" customWidth="1"/>
    <col min="12314" max="12314" width="10.7109375" style="79" customWidth="1"/>
    <col min="12315" max="12315" width="7.5703125" style="79" customWidth="1"/>
    <col min="12316" max="12316" width="1.85546875" style="79" customWidth="1"/>
    <col min="12317" max="12317" width="9.42578125" style="79" customWidth="1"/>
    <col min="12318" max="12318" width="10" style="79" customWidth="1"/>
    <col min="12319" max="12319" width="10.7109375" style="79" customWidth="1"/>
    <col min="12320" max="12320" width="9.85546875" style="79" customWidth="1"/>
    <col min="12321" max="12321" width="10.7109375" style="79" customWidth="1"/>
    <col min="12322" max="12322" width="8.85546875" style="79" customWidth="1"/>
    <col min="12323" max="12323" width="8.7109375" style="79" customWidth="1"/>
    <col min="12324" max="12324" width="10.5703125" style="79" customWidth="1"/>
    <col min="12325" max="12563" width="9.140625" style="79"/>
    <col min="12564" max="12564" width="3.7109375" style="79" customWidth="1"/>
    <col min="12565" max="12565" width="25.7109375" style="79" customWidth="1"/>
    <col min="12566" max="12566" width="10.7109375" style="79" customWidth="1"/>
    <col min="12567" max="12567" width="18" style="79" customWidth="1"/>
    <col min="12568" max="12569" width="5.7109375" style="79" customWidth="1"/>
    <col min="12570" max="12570" width="10.7109375" style="79" customWidth="1"/>
    <col min="12571" max="12571" width="7.5703125" style="79" customWidth="1"/>
    <col min="12572" max="12572" width="1.85546875" style="79" customWidth="1"/>
    <col min="12573" max="12573" width="9.42578125" style="79" customWidth="1"/>
    <col min="12574" max="12574" width="10" style="79" customWidth="1"/>
    <col min="12575" max="12575" width="10.7109375" style="79" customWidth="1"/>
    <col min="12576" max="12576" width="9.85546875" style="79" customWidth="1"/>
    <col min="12577" max="12577" width="10.7109375" style="79" customWidth="1"/>
    <col min="12578" max="12578" width="8.85546875" style="79" customWidth="1"/>
    <col min="12579" max="12579" width="8.7109375" style="79" customWidth="1"/>
    <col min="12580" max="12580" width="10.5703125" style="79" customWidth="1"/>
    <col min="12581" max="12819" width="9.140625" style="79"/>
    <col min="12820" max="12820" width="3.7109375" style="79" customWidth="1"/>
    <col min="12821" max="12821" width="25.7109375" style="79" customWidth="1"/>
    <col min="12822" max="12822" width="10.7109375" style="79" customWidth="1"/>
    <col min="12823" max="12823" width="18" style="79" customWidth="1"/>
    <col min="12824" max="12825" width="5.7109375" style="79" customWidth="1"/>
    <col min="12826" max="12826" width="10.7109375" style="79" customWidth="1"/>
    <col min="12827" max="12827" width="7.5703125" style="79" customWidth="1"/>
    <col min="12828" max="12828" width="1.85546875" style="79" customWidth="1"/>
    <col min="12829" max="12829" width="9.42578125" style="79" customWidth="1"/>
    <col min="12830" max="12830" width="10" style="79" customWidth="1"/>
    <col min="12831" max="12831" width="10.7109375" style="79" customWidth="1"/>
    <col min="12832" max="12832" width="9.85546875" style="79" customWidth="1"/>
    <col min="12833" max="12833" width="10.7109375" style="79" customWidth="1"/>
    <col min="12834" max="12834" width="8.85546875" style="79" customWidth="1"/>
    <col min="12835" max="12835" width="8.7109375" style="79" customWidth="1"/>
    <col min="12836" max="12836" width="10.5703125" style="79" customWidth="1"/>
    <col min="12837" max="13075" width="9.140625" style="79"/>
    <col min="13076" max="13076" width="3.7109375" style="79" customWidth="1"/>
    <col min="13077" max="13077" width="25.7109375" style="79" customWidth="1"/>
    <col min="13078" max="13078" width="10.7109375" style="79" customWidth="1"/>
    <col min="13079" max="13079" width="18" style="79" customWidth="1"/>
    <col min="13080" max="13081" width="5.7109375" style="79" customWidth="1"/>
    <col min="13082" max="13082" width="10.7109375" style="79" customWidth="1"/>
    <col min="13083" max="13083" width="7.5703125" style="79" customWidth="1"/>
    <col min="13084" max="13084" width="1.85546875" style="79" customWidth="1"/>
    <col min="13085" max="13085" width="9.42578125" style="79" customWidth="1"/>
    <col min="13086" max="13086" width="10" style="79" customWidth="1"/>
    <col min="13087" max="13087" width="10.7109375" style="79" customWidth="1"/>
    <col min="13088" max="13088" width="9.85546875" style="79" customWidth="1"/>
    <col min="13089" max="13089" width="10.7109375" style="79" customWidth="1"/>
    <col min="13090" max="13090" width="8.85546875" style="79" customWidth="1"/>
    <col min="13091" max="13091" width="8.7109375" style="79" customWidth="1"/>
    <col min="13092" max="13092" width="10.5703125" style="79" customWidth="1"/>
    <col min="13093" max="13331" width="9.140625" style="79"/>
    <col min="13332" max="13332" width="3.7109375" style="79" customWidth="1"/>
    <col min="13333" max="13333" width="25.7109375" style="79" customWidth="1"/>
    <col min="13334" max="13334" width="10.7109375" style="79" customWidth="1"/>
    <col min="13335" max="13335" width="18" style="79" customWidth="1"/>
    <col min="13336" max="13337" width="5.7109375" style="79" customWidth="1"/>
    <col min="13338" max="13338" width="10.7109375" style="79" customWidth="1"/>
    <col min="13339" max="13339" width="7.5703125" style="79" customWidth="1"/>
    <col min="13340" max="13340" width="1.85546875" style="79" customWidth="1"/>
    <col min="13341" max="13341" width="9.42578125" style="79" customWidth="1"/>
    <col min="13342" max="13342" width="10" style="79" customWidth="1"/>
    <col min="13343" max="13343" width="10.7109375" style="79" customWidth="1"/>
    <col min="13344" max="13344" width="9.85546875" style="79" customWidth="1"/>
    <col min="13345" max="13345" width="10.7109375" style="79" customWidth="1"/>
    <col min="13346" max="13346" width="8.85546875" style="79" customWidth="1"/>
    <col min="13347" max="13347" width="8.7109375" style="79" customWidth="1"/>
    <col min="13348" max="13348" width="10.5703125" style="79" customWidth="1"/>
    <col min="13349" max="13587" width="9.140625" style="79"/>
    <col min="13588" max="13588" width="3.7109375" style="79" customWidth="1"/>
    <col min="13589" max="13589" width="25.7109375" style="79" customWidth="1"/>
    <col min="13590" max="13590" width="10.7109375" style="79" customWidth="1"/>
    <col min="13591" max="13591" width="18" style="79" customWidth="1"/>
    <col min="13592" max="13593" width="5.7109375" style="79" customWidth="1"/>
    <col min="13594" max="13594" width="10.7109375" style="79" customWidth="1"/>
    <col min="13595" max="13595" width="7.5703125" style="79" customWidth="1"/>
    <col min="13596" max="13596" width="1.85546875" style="79" customWidth="1"/>
    <col min="13597" max="13597" width="9.42578125" style="79" customWidth="1"/>
    <col min="13598" max="13598" width="10" style="79" customWidth="1"/>
    <col min="13599" max="13599" width="10.7109375" style="79" customWidth="1"/>
    <col min="13600" max="13600" width="9.85546875" style="79" customWidth="1"/>
    <col min="13601" max="13601" width="10.7109375" style="79" customWidth="1"/>
    <col min="13602" max="13602" width="8.85546875" style="79" customWidth="1"/>
    <col min="13603" max="13603" width="8.7109375" style="79" customWidth="1"/>
    <col min="13604" max="13604" width="10.5703125" style="79" customWidth="1"/>
    <col min="13605" max="13843" width="9.140625" style="79"/>
    <col min="13844" max="13844" width="3.7109375" style="79" customWidth="1"/>
    <col min="13845" max="13845" width="25.7109375" style="79" customWidth="1"/>
    <col min="13846" max="13846" width="10.7109375" style="79" customWidth="1"/>
    <col min="13847" max="13847" width="18" style="79" customWidth="1"/>
    <col min="13848" max="13849" width="5.7109375" style="79" customWidth="1"/>
    <col min="13850" max="13850" width="10.7109375" style="79" customWidth="1"/>
    <col min="13851" max="13851" width="7.5703125" style="79" customWidth="1"/>
    <col min="13852" max="13852" width="1.85546875" style="79" customWidth="1"/>
    <col min="13853" max="13853" width="9.42578125" style="79" customWidth="1"/>
    <col min="13854" max="13854" width="10" style="79" customWidth="1"/>
    <col min="13855" max="13855" width="10.7109375" style="79" customWidth="1"/>
    <col min="13856" max="13856" width="9.85546875" style="79" customWidth="1"/>
    <col min="13857" max="13857" width="10.7109375" style="79" customWidth="1"/>
    <col min="13858" max="13858" width="8.85546875" style="79" customWidth="1"/>
    <col min="13859" max="13859" width="8.7109375" style="79" customWidth="1"/>
    <col min="13860" max="13860" width="10.5703125" style="79" customWidth="1"/>
    <col min="13861" max="14099" width="9.140625" style="79"/>
    <col min="14100" max="14100" width="3.7109375" style="79" customWidth="1"/>
    <col min="14101" max="14101" width="25.7109375" style="79" customWidth="1"/>
    <col min="14102" max="14102" width="10.7109375" style="79" customWidth="1"/>
    <col min="14103" max="14103" width="18" style="79" customWidth="1"/>
    <col min="14104" max="14105" width="5.7109375" style="79" customWidth="1"/>
    <col min="14106" max="14106" width="10.7109375" style="79" customWidth="1"/>
    <col min="14107" max="14107" width="7.5703125" style="79" customWidth="1"/>
    <col min="14108" max="14108" width="1.85546875" style="79" customWidth="1"/>
    <col min="14109" max="14109" width="9.42578125" style="79" customWidth="1"/>
    <col min="14110" max="14110" width="10" style="79" customWidth="1"/>
    <col min="14111" max="14111" width="10.7109375" style="79" customWidth="1"/>
    <col min="14112" max="14112" width="9.85546875" style="79" customWidth="1"/>
    <col min="14113" max="14113" width="10.7109375" style="79" customWidth="1"/>
    <col min="14114" max="14114" width="8.85546875" style="79" customWidth="1"/>
    <col min="14115" max="14115" width="8.7109375" style="79" customWidth="1"/>
    <col min="14116" max="14116" width="10.5703125" style="79" customWidth="1"/>
    <col min="14117" max="14355" width="9.140625" style="79"/>
    <col min="14356" max="14356" width="3.7109375" style="79" customWidth="1"/>
    <col min="14357" max="14357" width="25.7109375" style="79" customWidth="1"/>
    <col min="14358" max="14358" width="10.7109375" style="79" customWidth="1"/>
    <col min="14359" max="14359" width="18" style="79" customWidth="1"/>
    <col min="14360" max="14361" width="5.7109375" style="79" customWidth="1"/>
    <col min="14362" max="14362" width="10.7109375" style="79" customWidth="1"/>
    <col min="14363" max="14363" width="7.5703125" style="79" customWidth="1"/>
    <col min="14364" max="14364" width="1.85546875" style="79" customWidth="1"/>
    <col min="14365" max="14365" width="9.42578125" style="79" customWidth="1"/>
    <col min="14366" max="14366" width="10" style="79" customWidth="1"/>
    <col min="14367" max="14367" width="10.7109375" style="79" customWidth="1"/>
    <col min="14368" max="14368" width="9.85546875" style="79" customWidth="1"/>
    <col min="14369" max="14369" width="10.7109375" style="79" customWidth="1"/>
    <col min="14370" max="14370" width="8.85546875" style="79" customWidth="1"/>
    <col min="14371" max="14371" width="8.7109375" style="79" customWidth="1"/>
    <col min="14372" max="14372" width="10.5703125" style="79" customWidth="1"/>
    <col min="14373" max="14611" width="9.140625" style="79"/>
    <col min="14612" max="14612" width="3.7109375" style="79" customWidth="1"/>
    <col min="14613" max="14613" width="25.7109375" style="79" customWidth="1"/>
    <col min="14614" max="14614" width="10.7109375" style="79" customWidth="1"/>
    <col min="14615" max="14615" width="18" style="79" customWidth="1"/>
    <col min="14616" max="14617" width="5.7109375" style="79" customWidth="1"/>
    <col min="14618" max="14618" width="10.7109375" style="79" customWidth="1"/>
    <col min="14619" max="14619" width="7.5703125" style="79" customWidth="1"/>
    <col min="14620" max="14620" width="1.85546875" style="79" customWidth="1"/>
    <col min="14621" max="14621" width="9.42578125" style="79" customWidth="1"/>
    <col min="14622" max="14622" width="10" style="79" customWidth="1"/>
    <col min="14623" max="14623" width="10.7109375" style="79" customWidth="1"/>
    <col min="14624" max="14624" width="9.85546875" style="79" customWidth="1"/>
    <col min="14625" max="14625" width="10.7109375" style="79" customWidth="1"/>
    <col min="14626" max="14626" width="8.85546875" style="79" customWidth="1"/>
    <col min="14627" max="14627" width="8.7109375" style="79" customWidth="1"/>
    <col min="14628" max="14628" width="10.5703125" style="79" customWidth="1"/>
    <col min="14629" max="14867" width="9.140625" style="79"/>
    <col min="14868" max="14868" width="3.7109375" style="79" customWidth="1"/>
    <col min="14869" max="14869" width="25.7109375" style="79" customWidth="1"/>
    <col min="14870" max="14870" width="10.7109375" style="79" customWidth="1"/>
    <col min="14871" max="14871" width="18" style="79" customWidth="1"/>
    <col min="14872" max="14873" width="5.7109375" style="79" customWidth="1"/>
    <col min="14874" max="14874" width="10.7109375" style="79" customWidth="1"/>
    <col min="14875" max="14875" width="7.5703125" style="79" customWidth="1"/>
    <col min="14876" max="14876" width="1.85546875" style="79" customWidth="1"/>
    <col min="14877" max="14877" width="9.42578125" style="79" customWidth="1"/>
    <col min="14878" max="14878" width="10" style="79" customWidth="1"/>
    <col min="14879" max="14879" width="10.7109375" style="79" customWidth="1"/>
    <col min="14880" max="14880" width="9.85546875" style="79" customWidth="1"/>
    <col min="14881" max="14881" width="10.7109375" style="79" customWidth="1"/>
    <col min="14882" max="14882" width="8.85546875" style="79" customWidth="1"/>
    <col min="14883" max="14883" width="8.7109375" style="79" customWidth="1"/>
    <col min="14884" max="14884" width="10.5703125" style="79" customWidth="1"/>
    <col min="14885" max="15123" width="9.140625" style="79"/>
    <col min="15124" max="15124" width="3.7109375" style="79" customWidth="1"/>
    <col min="15125" max="15125" width="25.7109375" style="79" customWidth="1"/>
    <col min="15126" max="15126" width="10.7109375" style="79" customWidth="1"/>
    <col min="15127" max="15127" width="18" style="79" customWidth="1"/>
    <col min="15128" max="15129" width="5.7109375" style="79" customWidth="1"/>
    <col min="15130" max="15130" width="10.7109375" style="79" customWidth="1"/>
    <col min="15131" max="15131" width="7.5703125" style="79" customWidth="1"/>
    <col min="15132" max="15132" width="1.85546875" style="79" customWidth="1"/>
    <col min="15133" max="15133" width="9.42578125" style="79" customWidth="1"/>
    <col min="15134" max="15134" width="10" style="79" customWidth="1"/>
    <col min="15135" max="15135" width="10.7109375" style="79" customWidth="1"/>
    <col min="15136" max="15136" width="9.85546875" style="79" customWidth="1"/>
    <col min="15137" max="15137" width="10.7109375" style="79" customWidth="1"/>
    <col min="15138" max="15138" width="8.85546875" style="79" customWidth="1"/>
    <col min="15139" max="15139" width="8.7109375" style="79" customWidth="1"/>
    <col min="15140" max="15140" width="10.5703125" style="79" customWidth="1"/>
    <col min="15141" max="15379" width="9.140625" style="79"/>
    <col min="15380" max="15380" width="3.7109375" style="79" customWidth="1"/>
    <col min="15381" max="15381" width="25.7109375" style="79" customWidth="1"/>
    <col min="15382" max="15382" width="10.7109375" style="79" customWidth="1"/>
    <col min="15383" max="15383" width="18" style="79" customWidth="1"/>
    <col min="15384" max="15385" width="5.7109375" style="79" customWidth="1"/>
    <col min="15386" max="15386" width="10.7109375" style="79" customWidth="1"/>
    <col min="15387" max="15387" width="7.5703125" style="79" customWidth="1"/>
    <col min="15388" max="15388" width="1.85546875" style="79" customWidth="1"/>
    <col min="15389" max="15389" width="9.42578125" style="79" customWidth="1"/>
    <col min="15390" max="15390" width="10" style="79" customWidth="1"/>
    <col min="15391" max="15391" width="10.7109375" style="79" customWidth="1"/>
    <col min="15392" max="15392" width="9.85546875" style="79" customWidth="1"/>
    <col min="15393" max="15393" width="10.7109375" style="79" customWidth="1"/>
    <col min="15394" max="15394" width="8.85546875" style="79" customWidth="1"/>
    <col min="15395" max="15395" width="8.7109375" style="79" customWidth="1"/>
    <col min="15396" max="15396" width="10.5703125" style="79" customWidth="1"/>
    <col min="15397" max="15635" width="9.140625" style="79"/>
    <col min="15636" max="15636" width="3.7109375" style="79" customWidth="1"/>
    <col min="15637" max="15637" width="25.7109375" style="79" customWidth="1"/>
    <col min="15638" max="15638" width="10.7109375" style="79" customWidth="1"/>
    <col min="15639" max="15639" width="18" style="79" customWidth="1"/>
    <col min="15640" max="15641" width="5.7109375" style="79" customWidth="1"/>
    <col min="15642" max="15642" width="10.7109375" style="79" customWidth="1"/>
    <col min="15643" max="15643" width="7.5703125" style="79" customWidth="1"/>
    <col min="15644" max="15644" width="1.85546875" style="79" customWidth="1"/>
    <col min="15645" max="15645" width="9.42578125" style="79" customWidth="1"/>
    <col min="15646" max="15646" width="10" style="79" customWidth="1"/>
    <col min="15647" max="15647" width="10.7109375" style="79" customWidth="1"/>
    <col min="15648" max="15648" width="9.85546875" style="79" customWidth="1"/>
    <col min="15649" max="15649" width="10.7109375" style="79" customWidth="1"/>
    <col min="15650" max="15650" width="8.85546875" style="79" customWidth="1"/>
    <col min="15651" max="15651" width="8.7109375" style="79" customWidth="1"/>
    <col min="15652" max="15652" width="10.5703125" style="79" customWidth="1"/>
    <col min="15653" max="15891" width="9.140625" style="79"/>
    <col min="15892" max="15892" width="3.7109375" style="79" customWidth="1"/>
    <col min="15893" max="15893" width="25.7109375" style="79" customWidth="1"/>
    <col min="15894" max="15894" width="10.7109375" style="79" customWidth="1"/>
    <col min="15895" max="15895" width="18" style="79" customWidth="1"/>
    <col min="15896" max="15897" width="5.7109375" style="79" customWidth="1"/>
    <col min="15898" max="15898" width="10.7109375" style="79" customWidth="1"/>
    <col min="15899" max="15899" width="7.5703125" style="79" customWidth="1"/>
    <col min="15900" max="15900" width="1.85546875" style="79" customWidth="1"/>
    <col min="15901" max="15901" width="9.42578125" style="79" customWidth="1"/>
    <col min="15902" max="15902" width="10" style="79" customWidth="1"/>
    <col min="15903" max="15903" width="10.7109375" style="79" customWidth="1"/>
    <col min="15904" max="15904" width="9.85546875" style="79" customWidth="1"/>
    <col min="15905" max="15905" width="10.7109375" style="79" customWidth="1"/>
    <col min="15906" max="15906" width="8.85546875" style="79" customWidth="1"/>
    <col min="15907" max="15907" width="8.7109375" style="79" customWidth="1"/>
    <col min="15908" max="15908" width="10.5703125" style="79" customWidth="1"/>
    <col min="15909" max="16147" width="9.140625" style="79"/>
    <col min="16148" max="16148" width="3.7109375" style="79" customWidth="1"/>
    <col min="16149" max="16149" width="25.7109375" style="79" customWidth="1"/>
    <col min="16150" max="16150" width="10.7109375" style="79" customWidth="1"/>
    <col min="16151" max="16151" width="18" style="79" customWidth="1"/>
    <col min="16152" max="16153" width="5.7109375" style="79" customWidth="1"/>
    <col min="16154" max="16154" width="10.7109375" style="79" customWidth="1"/>
    <col min="16155" max="16155" width="7.5703125" style="79" customWidth="1"/>
    <col min="16156" max="16156" width="1.85546875" style="79" customWidth="1"/>
    <col min="16157" max="16157" width="9.42578125" style="79" customWidth="1"/>
    <col min="16158" max="16158" width="10" style="79" customWidth="1"/>
    <col min="16159" max="16159" width="10.7109375" style="79" customWidth="1"/>
    <col min="16160" max="16160" width="9.85546875" style="79" customWidth="1"/>
    <col min="16161" max="16161" width="10.7109375" style="79" customWidth="1"/>
    <col min="16162" max="16162" width="8.85546875" style="79" customWidth="1"/>
    <col min="16163" max="16163" width="8.7109375" style="79" customWidth="1"/>
    <col min="16164" max="16164" width="10.5703125" style="79" customWidth="1"/>
    <col min="16165" max="16384" width="9.140625" style="79"/>
  </cols>
  <sheetData>
    <row r="1" spans="1:44" ht="81" customHeight="1" thickTop="1" thickBot="1" x14ac:dyDescent="0.3">
      <c r="A1" s="547"/>
      <c r="B1" s="548"/>
      <c r="C1" s="543" t="s">
        <v>134</v>
      </c>
      <c r="D1" s="544"/>
      <c r="E1" s="544"/>
      <c r="F1" s="544"/>
      <c r="G1" s="544"/>
      <c r="H1" s="544"/>
      <c r="I1" s="544"/>
      <c r="J1" s="544"/>
      <c r="K1" s="544"/>
      <c r="L1" s="544"/>
      <c r="M1" s="544"/>
      <c r="N1" s="544"/>
      <c r="O1" s="544"/>
      <c r="P1" s="544"/>
      <c r="Q1" s="544"/>
      <c r="R1" s="544"/>
      <c r="S1" s="544"/>
      <c r="T1" s="544"/>
      <c r="U1" s="544"/>
      <c r="V1" s="545"/>
      <c r="W1" s="541" t="str">
        <f>Data!U1</f>
        <v>Form : 8.1.9
Date : 14-Aug-2025
Rev : 10.1
App By : DPA</v>
      </c>
      <c r="X1" s="542"/>
      <c r="Y1" s="501"/>
      <c r="Z1" s="546"/>
      <c r="AA1" s="529"/>
      <c r="AB1" s="543" t="s">
        <v>167</v>
      </c>
      <c r="AC1" s="544"/>
      <c r="AD1" s="544"/>
      <c r="AE1" s="544"/>
      <c r="AF1" s="544"/>
      <c r="AG1" s="544"/>
      <c r="AH1" s="544"/>
      <c r="AI1" s="544"/>
      <c r="AJ1" s="544"/>
      <c r="AK1" s="544"/>
      <c r="AL1" s="545"/>
      <c r="AM1" s="534" t="str">
        <f>Data!U1</f>
        <v>Form : 8.1.9
Date : 14-Aug-2025
Rev : 10.1
App By : DPA</v>
      </c>
      <c r="AN1" s="535"/>
    </row>
    <row r="2" spans="1:44" ht="36.75" customHeight="1" thickTop="1" x14ac:dyDescent="0.25">
      <c r="A2" s="308"/>
      <c r="B2" s="308"/>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4"/>
      <c r="AN2" s="134"/>
    </row>
    <row r="3" spans="1:44" x14ac:dyDescent="0.25">
      <c r="B3" s="309" t="s">
        <v>123</v>
      </c>
      <c r="C3" s="533">
        <f>Data!C5</f>
        <v>0</v>
      </c>
      <c r="D3" s="533"/>
      <c r="E3" s="533"/>
      <c r="F3" s="533"/>
      <c r="G3" s="533"/>
    </row>
    <row r="4" spans="1:44" ht="15" x14ac:dyDescent="0.25">
      <c r="A4" s="311"/>
      <c r="B4" s="309" t="s">
        <v>157</v>
      </c>
      <c r="C4" s="559"/>
      <c r="D4" s="559"/>
      <c r="E4" s="559"/>
      <c r="F4" s="559"/>
      <c r="G4" s="559"/>
      <c r="J4" s="555" t="s">
        <v>55</v>
      </c>
      <c r="K4" s="556"/>
      <c r="L4" s="562"/>
      <c r="M4" s="565"/>
      <c r="N4" s="565"/>
      <c r="O4" s="565"/>
      <c r="P4" s="566"/>
      <c r="Q4" s="129"/>
      <c r="R4" s="129"/>
      <c r="S4" s="129"/>
      <c r="T4" s="129"/>
      <c r="U4" s="129"/>
    </row>
    <row r="5" spans="1:44" ht="15" x14ac:dyDescent="0.25">
      <c r="A5" s="311"/>
      <c r="B5" s="309"/>
      <c r="C5" s="268">
        <f>DAY(EOMONTH(C4,0))</f>
        <v>31</v>
      </c>
      <c r="D5" s="268"/>
      <c r="K5" s="312" t="s">
        <v>56</v>
      </c>
      <c r="L5" s="562"/>
      <c r="M5" s="563"/>
      <c r="N5" s="563"/>
      <c r="O5" s="563"/>
      <c r="P5" s="564"/>
      <c r="Q5" s="130"/>
      <c r="R5" s="130"/>
      <c r="S5" s="130"/>
      <c r="T5" s="130"/>
      <c r="U5" s="130"/>
    </row>
    <row r="6" spans="1:44" ht="14.25" x14ac:dyDescent="0.25">
      <c r="B6" s="309" t="s">
        <v>57</v>
      </c>
      <c r="C6" s="560"/>
      <c r="D6" s="560"/>
      <c r="E6" s="560"/>
      <c r="F6" s="560"/>
      <c r="G6" s="560"/>
      <c r="K6" s="313" t="s">
        <v>58</v>
      </c>
      <c r="L6" s="552"/>
      <c r="M6" s="553"/>
      <c r="N6" s="553"/>
      <c r="O6" s="553"/>
      <c r="P6" s="554"/>
      <c r="Q6" s="314"/>
      <c r="R6" s="314"/>
      <c r="S6" s="314"/>
      <c r="T6" s="314"/>
      <c r="U6" s="314"/>
      <c r="V6" s="105"/>
      <c r="W6" s="105"/>
    </row>
    <row r="7" spans="1:44" ht="13.5" thickBot="1" x14ac:dyDescent="0.3">
      <c r="C7" s="315"/>
      <c r="D7" s="315"/>
      <c r="P7" s="79" t="s">
        <v>59</v>
      </c>
    </row>
    <row r="8" spans="1:44" ht="18" customHeight="1" thickBot="1" x14ac:dyDescent="0.3">
      <c r="C8" s="315"/>
      <c r="D8" s="315"/>
      <c r="E8" s="316"/>
      <c r="F8" s="316"/>
      <c r="G8" s="316"/>
      <c r="H8" s="106"/>
      <c r="I8" s="106"/>
      <c r="J8" s="106"/>
      <c r="K8" s="539" t="s">
        <v>60</v>
      </c>
      <c r="L8" s="557"/>
      <c r="M8" s="557"/>
      <c r="N8" s="557"/>
      <c r="O8" s="557"/>
      <c r="P8" s="557"/>
      <c r="Q8" s="557"/>
      <c r="R8" s="557"/>
      <c r="S8" s="557"/>
      <c r="T8" s="557"/>
      <c r="U8" s="557"/>
      <c r="V8" s="557"/>
      <c r="W8" s="557"/>
      <c r="X8" s="558"/>
      <c r="Z8" s="539" t="s">
        <v>61</v>
      </c>
      <c r="AA8" s="557"/>
      <c r="AB8" s="557"/>
      <c r="AC8" s="540"/>
      <c r="AD8" s="540"/>
      <c r="AE8" s="540"/>
      <c r="AF8" s="540"/>
      <c r="AG8" s="561"/>
      <c r="AH8" s="106"/>
      <c r="AI8" s="539" t="s">
        <v>62</v>
      </c>
      <c r="AJ8" s="540"/>
      <c r="AK8" s="540"/>
      <c r="AL8" s="540"/>
      <c r="AM8" s="540"/>
      <c r="AN8" s="317" t="s">
        <v>63</v>
      </c>
      <c r="AO8" s="106"/>
      <c r="AP8" s="106"/>
      <c r="AQ8" s="106"/>
      <c r="AR8" s="106"/>
    </row>
    <row r="9" spans="1:44" s="332" customFormat="1" ht="48.75" customHeight="1" thickBot="1" x14ac:dyDescent="0.3">
      <c r="A9" s="318" t="s">
        <v>33</v>
      </c>
      <c r="B9" s="319" t="s">
        <v>34</v>
      </c>
      <c r="C9" s="318" t="s">
        <v>35</v>
      </c>
      <c r="D9" s="516" t="s">
        <v>175</v>
      </c>
      <c r="E9" s="320" t="s">
        <v>100</v>
      </c>
      <c r="F9" s="321" t="s">
        <v>101</v>
      </c>
      <c r="G9" s="322" t="s">
        <v>102</v>
      </c>
      <c r="H9" s="323" t="s">
        <v>151</v>
      </c>
      <c r="I9" s="323" t="s">
        <v>156</v>
      </c>
      <c r="J9" s="324" t="s">
        <v>94</v>
      </c>
      <c r="K9" s="320" t="s">
        <v>9</v>
      </c>
      <c r="L9" s="323" t="s">
        <v>103</v>
      </c>
      <c r="M9" s="323" t="s">
        <v>108</v>
      </c>
      <c r="N9" s="323" t="s">
        <v>104</v>
      </c>
      <c r="O9" s="323" t="s">
        <v>105</v>
      </c>
      <c r="P9" s="323" t="s">
        <v>11</v>
      </c>
      <c r="Q9" s="323" t="s">
        <v>97</v>
      </c>
      <c r="R9" s="323" t="s">
        <v>106</v>
      </c>
      <c r="S9" s="323" t="s">
        <v>98</v>
      </c>
      <c r="T9" s="323" t="s">
        <v>155</v>
      </c>
      <c r="U9" s="323" t="s">
        <v>107</v>
      </c>
      <c r="V9" s="323" t="s">
        <v>52</v>
      </c>
      <c r="W9" s="323" t="s">
        <v>109</v>
      </c>
      <c r="X9" s="325" t="s">
        <v>110</v>
      </c>
      <c r="Y9" s="107"/>
      <c r="Z9" s="320" t="s">
        <v>42</v>
      </c>
      <c r="AA9" s="326" t="s">
        <v>168</v>
      </c>
      <c r="AB9" s="321" t="s">
        <v>169</v>
      </c>
      <c r="AC9" s="323" t="s">
        <v>173</v>
      </c>
      <c r="AD9" s="323" t="s">
        <v>170</v>
      </c>
      <c r="AE9" s="323" t="s">
        <v>64</v>
      </c>
      <c r="AF9" s="327" t="s">
        <v>171</v>
      </c>
      <c r="AG9" s="325" t="s">
        <v>172</v>
      </c>
      <c r="AH9" s="107"/>
      <c r="AI9" s="328" t="s">
        <v>65</v>
      </c>
      <c r="AJ9" s="329" t="s">
        <v>66</v>
      </c>
      <c r="AK9" s="329" t="s">
        <v>68</v>
      </c>
      <c r="AL9" s="330" t="s">
        <v>67</v>
      </c>
      <c r="AM9" s="331" t="s">
        <v>44</v>
      </c>
      <c r="AN9" s="331" t="s">
        <v>74</v>
      </c>
    </row>
    <row r="10" spans="1:44" x14ac:dyDescent="0.25">
      <c r="A10" s="91" t="str">
        <f>IF(Data!B8="","",Data!A8)</f>
        <v/>
      </c>
      <c r="B10" s="333">
        <f>Data!B8</f>
        <v>0</v>
      </c>
      <c r="C10" s="334">
        <f>Data!C8</f>
        <v>0</v>
      </c>
      <c r="D10" s="334">
        <f>Data!D8</f>
        <v>0</v>
      </c>
      <c r="E10" s="354"/>
      <c r="F10" s="354"/>
      <c r="G10" s="108">
        <f>IF(E10=0,0,F10-E10+1)</f>
        <v>0</v>
      </c>
      <c r="H10" s="357"/>
      <c r="I10" s="109">
        <f>G10-H10</f>
        <v>0</v>
      </c>
      <c r="J10" s="360"/>
      <c r="K10" s="335">
        <f>(Data!G8/$C$5)*I10</f>
        <v>0</v>
      </c>
      <c r="L10" s="212">
        <f>(Data!H8/$C$5)*I10</f>
        <v>0</v>
      </c>
      <c r="M10" s="263">
        <f>(Data!I8/Input!$C$5*Input!I10)+Input!N10</f>
        <v>0</v>
      </c>
      <c r="N10" s="363"/>
      <c r="O10" s="266">
        <f>Data!J8*Input!N10</f>
        <v>0</v>
      </c>
      <c r="P10" s="212">
        <f>Data!L8/Input!$C$5*(Input!I10)</f>
        <v>0</v>
      </c>
      <c r="Q10" s="212">
        <f>Data!K8/Input!$C$5*(Input!I10)</f>
        <v>0</v>
      </c>
      <c r="R10" s="212">
        <f>Data!N8/Input!$C$5*(Input!I10)</f>
        <v>0</v>
      </c>
      <c r="S10" s="212">
        <f>Data!M8/Input!$C$5*(Input!I10)</f>
        <v>0</v>
      </c>
      <c r="T10" s="212">
        <f>Data!Q8/Input!$C$5*(Input!I10)</f>
        <v>0</v>
      </c>
      <c r="U10" s="212">
        <f>Data!R8/Input!$C$5*(Input!I10)</f>
        <v>0</v>
      </c>
      <c r="V10" s="212">
        <f>((Data!O8+Data!P8+Data!S8+Data!T8)/$C$5)*I10</f>
        <v>0</v>
      </c>
      <c r="W10" s="366"/>
      <c r="X10" s="367"/>
      <c r="Y10" s="110"/>
      <c r="Z10" s="372"/>
      <c r="AA10" s="373"/>
      <c r="AB10" s="215">
        <f>K10*AA10</f>
        <v>0</v>
      </c>
      <c r="AC10" s="378"/>
      <c r="AD10" s="379"/>
      <c r="AE10" s="216">
        <f>IF(AD10="",0,(AD10/$L$6))</f>
        <v>0</v>
      </c>
      <c r="AF10" s="378"/>
      <c r="AG10" s="384"/>
      <c r="AH10" s="131"/>
      <c r="AI10" s="387"/>
      <c r="AJ10" s="388"/>
      <c r="AK10" s="128" t="str">
        <f>IF(AI10="","",IF(AI10="N","",(AJ10-Data!F8)/30))</f>
        <v/>
      </c>
      <c r="AL10" s="221" t="str">
        <f>IF(AI10="","",IF(AI10="N","",Data!U8*Input!AK10))</f>
        <v/>
      </c>
      <c r="AM10" s="222" t="str">
        <f>IF(AI10="","",IF(AI10="N","",(J10+K10+L10+O10+P10+Q10+R10+S10+T10+U10+V10+W10+X10+PB!J9+AL10)-(Z10+AB10+AC10+AE10+AF10+AG10)))</f>
        <v/>
      </c>
      <c r="AN10" s="395"/>
    </row>
    <row r="11" spans="1:44" x14ac:dyDescent="0.25">
      <c r="A11" s="93" t="str">
        <f>IF(Data!B9="","",Data!A9)</f>
        <v/>
      </c>
      <c r="B11" s="336">
        <f>Data!B9</f>
        <v>0</v>
      </c>
      <c r="C11" s="337">
        <f>Data!C9</f>
        <v>0</v>
      </c>
      <c r="D11" s="337">
        <f>Data!D9</f>
        <v>0</v>
      </c>
      <c r="E11" s="355"/>
      <c r="F11" s="355"/>
      <c r="G11" s="112">
        <f t="shared" ref="G11:G34" si="0">IF(E11=0,0,F11-E11+1)</f>
        <v>0</v>
      </c>
      <c r="H11" s="358"/>
      <c r="I11" s="113">
        <f t="shared" ref="I11:I45" si="1">G11-H11</f>
        <v>0</v>
      </c>
      <c r="J11" s="361"/>
      <c r="K11" s="338">
        <f>(Data!G9/$C$5)*I11</f>
        <v>0</v>
      </c>
      <c r="L11" s="213">
        <f>(Data!H9/$C$5)*I11</f>
        <v>0</v>
      </c>
      <c r="M11" s="264">
        <f>(Data!I9/Input!$C$5*Input!I11)+Input!N11</f>
        <v>0</v>
      </c>
      <c r="N11" s="364"/>
      <c r="O11" s="267">
        <f>Data!J9*Input!N11</f>
        <v>0</v>
      </c>
      <c r="P11" s="213">
        <f>Data!L9/Input!$C$5*(Input!I11)</f>
        <v>0</v>
      </c>
      <c r="Q11" s="213">
        <f>Data!K9/Input!$C$5*(Input!I11)</f>
        <v>0</v>
      </c>
      <c r="R11" s="213">
        <f>Data!N9/Input!$C$5*(Input!I11)</f>
        <v>0</v>
      </c>
      <c r="S11" s="213">
        <f>Data!M9/Input!$C$5*(Input!I11)</f>
        <v>0</v>
      </c>
      <c r="T11" s="213">
        <f>Data!Q9/Input!$C$5*(Input!I11)</f>
        <v>0</v>
      </c>
      <c r="U11" s="213">
        <f>Data!R9/Input!$C$5*(Input!I11)</f>
        <v>0</v>
      </c>
      <c r="V11" s="213">
        <f>((Data!O9+Data!P9+Data!S9+Data!T9)/$C$5)*I11</f>
        <v>0</v>
      </c>
      <c r="W11" s="368"/>
      <c r="X11" s="369"/>
      <c r="Y11" s="110"/>
      <c r="Z11" s="374"/>
      <c r="AA11" s="375"/>
      <c r="AB11" s="217">
        <f t="shared" ref="AB11:AB34" si="2">K11*AA11</f>
        <v>0</v>
      </c>
      <c r="AC11" s="380"/>
      <c r="AD11" s="381"/>
      <c r="AE11" s="218">
        <f t="shared" ref="AE11:AE45" si="3">IF(AD11="",0,(AD11/$L$6))</f>
        <v>0</v>
      </c>
      <c r="AF11" s="380"/>
      <c r="AG11" s="385"/>
      <c r="AH11" s="131"/>
      <c r="AI11" s="389"/>
      <c r="AJ11" s="390"/>
      <c r="AK11" s="111" t="str">
        <f>IF(AI11="","",IF(AI11="N","",(AJ11-Data!F9)/30))</f>
        <v/>
      </c>
      <c r="AL11" s="213" t="str">
        <f>IF(AI11="","",IF(AI11="N","",Data!U9*Input!AK11))</f>
        <v/>
      </c>
      <c r="AM11" s="222" t="str">
        <f>IF(AI11="","",IF(AI11="N","",(J11+K11+L11+O11+P11+Q11+R11+S11+T11+U11+V11+W11+X11+PB!J10+AL11)-(Z11+AB11+AC11+AE11+AF11+AG11)))</f>
        <v/>
      </c>
      <c r="AN11" s="396"/>
    </row>
    <row r="12" spans="1:44" x14ac:dyDescent="0.25">
      <c r="A12" s="93" t="str">
        <f>IF(Data!B10="","",Data!A10)</f>
        <v/>
      </c>
      <c r="B12" s="336">
        <f>Data!B10</f>
        <v>0</v>
      </c>
      <c r="C12" s="337">
        <f>Data!C10</f>
        <v>0</v>
      </c>
      <c r="D12" s="337">
        <f>Data!D10</f>
        <v>0</v>
      </c>
      <c r="E12" s="355"/>
      <c r="F12" s="355"/>
      <c r="G12" s="112">
        <f t="shared" si="0"/>
        <v>0</v>
      </c>
      <c r="H12" s="358"/>
      <c r="I12" s="113">
        <f t="shared" si="1"/>
        <v>0</v>
      </c>
      <c r="J12" s="361"/>
      <c r="K12" s="338">
        <f>(Data!G10/$C$5)*I12</f>
        <v>0</v>
      </c>
      <c r="L12" s="213">
        <f>(Data!H10/$C$5)*I12</f>
        <v>0</v>
      </c>
      <c r="M12" s="264">
        <f>(Data!I10/Input!$C$5*Input!I12)+Input!N12</f>
        <v>0</v>
      </c>
      <c r="N12" s="364"/>
      <c r="O12" s="267">
        <f>Data!J10*Input!N12</f>
        <v>0</v>
      </c>
      <c r="P12" s="213">
        <f>Data!L10/Input!$C$5*(Input!I12)</f>
        <v>0</v>
      </c>
      <c r="Q12" s="213">
        <f>Data!K10/Input!$C$5*(Input!I12)</f>
        <v>0</v>
      </c>
      <c r="R12" s="213">
        <f>Data!N10/Input!$C$5*(Input!I12)</f>
        <v>0</v>
      </c>
      <c r="S12" s="213">
        <f>Data!M10/Input!$C$5*(Input!I12)</f>
        <v>0</v>
      </c>
      <c r="T12" s="213">
        <f>Data!Q10/Input!$C$5*(Input!I12)</f>
        <v>0</v>
      </c>
      <c r="U12" s="213">
        <f>Data!R10/Input!$C$5*(Input!I12)</f>
        <v>0</v>
      </c>
      <c r="V12" s="213">
        <f>((Data!O10+Data!P10+Data!S10+Data!T10)/$C$5)*I12</f>
        <v>0</v>
      </c>
      <c r="W12" s="368"/>
      <c r="X12" s="369"/>
      <c r="Y12" s="110"/>
      <c r="Z12" s="374"/>
      <c r="AA12" s="375"/>
      <c r="AB12" s="217">
        <f t="shared" si="2"/>
        <v>0</v>
      </c>
      <c r="AC12" s="380"/>
      <c r="AD12" s="381"/>
      <c r="AE12" s="218">
        <f t="shared" si="3"/>
        <v>0</v>
      </c>
      <c r="AF12" s="380"/>
      <c r="AG12" s="385"/>
      <c r="AH12" s="131"/>
      <c r="AI12" s="389"/>
      <c r="AJ12" s="390"/>
      <c r="AK12" s="111" t="str">
        <f>IF(AI12="","",IF(AI12="N","",(AJ12-Data!F10)/30))</f>
        <v/>
      </c>
      <c r="AL12" s="213" t="str">
        <f>IF(AI12="","",IF(AI12="N","",Data!U10*Input!AK12))</f>
        <v/>
      </c>
      <c r="AM12" s="222" t="str">
        <f>IF(AI12="","",IF(AI12="N","",(J12+K12+L12+O12+P12+Q12+R12+S12+T12+U12+V12+W12+X12+PB!J11+AL12)-(Z12+AB12+AC12+AE12+AF12+AG12)))</f>
        <v/>
      </c>
      <c r="AN12" s="396"/>
    </row>
    <row r="13" spans="1:44" x14ac:dyDescent="0.25">
      <c r="A13" s="93" t="str">
        <f>IF(Data!B11="","",Data!A11)</f>
        <v/>
      </c>
      <c r="B13" s="336">
        <f>Data!B11</f>
        <v>0</v>
      </c>
      <c r="C13" s="337">
        <f>Data!C11</f>
        <v>0</v>
      </c>
      <c r="D13" s="337">
        <f>Data!D11</f>
        <v>0</v>
      </c>
      <c r="E13" s="355"/>
      <c r="F13" s="355"/>
      <c r="G13" s="112">
        <f t="shared" si="0"/>
        <v>0</v>
      </c>
      <c r="H13" s="358"/>
      <c r="I13" s="113">
        <f t="shared" si="1"/>
        <v>0</v>
      </c>
      <c r="J13" s="361"/>
      <c r="K13" s="338">
        <f>(Data!G11/$C$5)*I13</f>
        <v>0</v>
      </c>
      <c r="L13" s="213">
        <f>(Data!H11/$C$5)*I13</f>
        <v>0</v>
      </c>
      <c r="M13" s="264">
        <f>(Data!I11/Input!$C$5*Input!I13)+Input!N13</f>
        <v>0</v>
      </c>
      <c r="N13" s="364"/>
      <c r="O13" s="267">
        <f>Data!J11*Input!N13</f>
        <v>0</v>
      </c>
      <c r="P13" s="213">
        <f>Data!L11/Input!$C$5*(Input!I13)</f>
        <v>0</v>
      </c>
      <c r="Q13" s="213">
        <f>Data!K11/Input!$C$5*(Input!I13)</f>
        <v>0</v>
      </c>
      <c r="R13" s="213">
        <f>Data!N11/Input!$C$5*(Input!I13)</f>
        <v>0</v>
      </c>
      <c r="S13" s="213">
        <f>Data!M11/Input!$C$5*(Input!I13)</f>
        <v>0</v>
      </c>
      <c r="T13" s="213">
        <f>Data!Q11/Input!$C$5*(Input!I13)</f>
        <v>0</v>
      </c>
      <c r="U13" s="213">
        <f>Data!R11/Input!$C$5*(Input!I13)</f>
        <v>0</v>
      </c>
      <c r="V13" s="213">
        <f>((Data!O11+Data!P11+Data!S11+Data!T11)/$C$5)*I13</f>
        <v>0</v>
      </c>
      <c r="W13" s="368"/>
      <c r="X13" s="369"/>
      <c r="Y13" s="110"/>
      <c r="Z13" s="374"/>
      <c r="AA13" s="375"/>
      <c r="AB13" s="217">
        <f t="shared" si="2"/>
        <v>0</v>
      </c>
      <c r="AC13" s="380"/>
      <c r="AD13" s="381"/>
      <c r="AE13" s="218">
        <f t="shared" si="3"/>
        <v>0</v>
      </c>
      <c r="AF13" s="380"/>
      <c r="AG13" s="385"/>
      <c r="AH13" s="131"/>
      <c r="AI13" s="389"/>
      <c r="AJ13" s="390"/>
      <c r="AK13" s="111" t="str">
        <f>IF(AI13="","",IF(AI13="N","",(AJ13-Data!F11)/30))</f>
        <v/>
      </c>
      <c r="AL13" s="213" t="str">
        <f>IF(AI13="","",IF(AI13="N","",Data!U11*Input!AK13))</f>
        <v/>
      </c>
      <c r="AM13" s="222" t="str">
        <f>IF(AI13="","",IF(AI13="N","",(J13+K13+L13+O13+P13+Q13+R13+S13+T13+U13+V13+W13+X13+PB!J12+AL13)-(Z13+AB13+AC13+AE13+AF13+AG13)))</f>
        <v/>
      </c>
      <c r="AN13" s="396"/>
    </row>
    <row r="14" spans="1:44" x14ac:dyDescent="0.25">
      <c r="A14" s="93" t="str">
        <f>IF(Data!B12="","",Data!A12)</f>
        <v/>
      </c>
      <c r="B14" s="336">
        <f>Data!B12</f>
        <v>0</v>
      </c>
      <c r="C14" s="337">
        <f>Data!C12</f>
        <v>0</v>
      </c>
      <c r="D14" s="337">
        <f>Data!D12</f>
        <v>0</v>
      </c>
      <c r="E14" s="355"/>
      <c r="F14" s="355"/>
      <c r="G14" s="112">
        <f t="shared" si="0"/>
        <v>0</v>
      </c>
      <c r="H14" s="358"/>
      <c r="I14" s="113">
        <f t="shared" si="1"/>
        <v>0</v>
      </c>
      <c r="J14" s="361"/>
      <c r="K14" s="338">
        <f>(Data!G12/$C$5)*I14</f>
        <v>0</v>
      </c>
      <c r="L14" s="213">
        <f>(Data!H12/$C$5)*I14</f>
        <v>0</v>
      </c>
      <c r="M14" s="264">
        <f>(Data!I12/Input!$C$5*Input!I14)+Input!N14</f>
        <v>0</v>
      </c>
      <c r="N14" s="364"/>
      <c r="O14" s="267">
        <f>Data!J12*Input!N14</f>
        <v>0</v>
      </c>
      <c r="P14" s="213">
        <f>Data!L12/Input!$C$5*(Input!I14)</f>
        <v>0</v>
      </c>
      <c r="Q14" s="213">
        <f>Data!K12/Input!$C$5*(Input!I14)</f>
        <v>0</v>
      </c>
      <c r="R14" s="213">
        <f>Data!N12/Input!$C$5*(Input!I14)</f>
        <v>0</v>
      </c>
      <c r="S14" s="213">
        <f>Data!M12/Input!$C$5*(Input!I14)</f>
        <v>0</v>
      </c>
      <c r="T14" s="213">
        <f>Data!Q12/Input!$C$5*(Input!I14)</f>
        <v>0</v>
      </c>
      <c r="U14" s="213">
        <f>Data!R12/Input!$C$5*(Input!I14)</f>
        <v>0</v>
      </c>
      <c r="V14" s="213">
        <f>((Data!O12+Data!P12+Data!S12+Data!T12)/$C$5)*I14</f>
        <v>0</v>
      </c>
      <c r="W14" s="368"/>
      <c r="X14" s="369"/>
      <c r="Y14" s="110"/>
      <c r="Z14" s="374"/>
      <c r="AA14" s="375"/>
      <c r="AB14" s="217">
        <f t="shared" si="2"/>
        <v>0</v>
      </c>
      <c r="AC14" s="380"/>
      <c r="AD14" s="381"/>
      <c r="AE14" s="218">
        <f t="shared" si="3"/>
        <v>0</v>
      </c>
      <c r="AF14" s="380"/>
      <c r="AG14" s="385"/>
      <c r="AH14" s="131"/>
      <c r="AI14" s="389"/>
      <c r="AJ14" s="390"/>
      <c r="AK14" s="111" t="str">
        <f>IF(AI14="","",IF(AI14="N","",(AJ14-Data!F12)/30))</f>
        <v/>
      </c>
      <c r="AL14" s="213" t="str">
        <f>IF(AI14="","",IF(AI14="N","",Data!U12*Input!AK14))</f>
        <v/>
      </c>
      <c r="AM14" s="222" t="str">
        <f>IF(AI14="","",IF(AI14="N","",(J14+K14+L14+O14+P14+Q14+R14+S14+T14+U14+V14+W14+X14+PB!J13+AL14)-(Z14+AB14+AC14+AE14+AF14+AG14)))</f>
        <v/>
      </c>
      <c r="AN14" s="396"/>
    </row>
    <row r="15" spans="1:44" x14ac:dyDescent="0.25">
      <c r="A15" s="93" t="str">
        <f>IF(Data!B13="","",Data!A13)</f>
        <v/>
      </c>
      <c r="B15" s="336">
        <f>Data!B13</f>
        <v>0</v>
      </c>
      <c r="C15" s="337">
        <f>Data!C13</f>
        <v>0</v>
      </c>
      <c r="D15" s="337">
        <f>Data!D13</f>
        <v>0</v>
      </c>
      <c r="E15" s="355"/>
      <c r="F15" s="355"/>
      <c r="G15" s="112">
        <f t="shared" si="0"/>
        <v>0</v>
      </c>
      <c r="H15" s="358"/>
      <c r="I15" s="113">
        <f t="shared" si="1"/>
        <v>0</v>
      </c>
      <c r="J15" s="361"/>
      <c r="K15" s="338">
        <f>(Data!G13/$C$5)*I15</f>
        <v>0</v>
      </c>
      <c r="L15" s="213">
        <f>(Data!H13/$C$5)*I15</f>
        <v>0</v>
      </c>
      <c r="M15" s="264">
        <f>(Data!I13/Input!$C$5*Input!I15)+Input!N15</f>
        <v>0</v>
      </c>
      <c r="N15" s="364"/>
      <c r="O15" s="267">
        <f>Data!J13*Input!N15</f>
        <v>0</v>
      </c>
      <c r="P15" s="213">
        <f>Data!L13/Input!$C$5*(Input!I15)</f>
        <v>0</v>
      </c>
      <c r="Q15" s="213">
        <f>Data!K13/Input!$C$5*(Input!I15)</f>
        <v>0</v>
      </c>
      <c r="R15" s="213">
        <f>Data!N13/Input!$C$5*(Input!I15)</f>
        <v>0</v>
      </c>
      <c r="S15" s="213">
        <f>Data!M13/Input!$C$5*(Input!I15)</f>
        <v>0</v>
      </c>
      <c r="T15" s="213">
        <f>Data!Q13/Input!$C$5*(Input!I15)</f>
        <v>0</v>
      </c>
      <c r="U15" s="213">
        <f>Data!R13/Input!$C$5*(Input!I15)</f>
        <v>0</v>
      </c>
      <c r="V15" s="213">
        <f>((Data!O13+Data!P13+Data!S13+Data!T13)/$C$5)*I15</f>
        <v>0</v>
      </c>
      <c r="W15" s="368"/>
      <c r="X15" s="369"/>
      <c r="Y15" s="110"/>
      <c r="Z15" s="374"/>
      <c r="AA15" s="375"/>
      <c r="AB15" s="217">
        <f t="shared" si="2"/>
        <v>0</v>
      </c>
      <c r="AC15" s="380"/>
      <c r="AD15" s="381"/>
      <c r="AE15" s="218">
        <f t="shared" si="3"/>
        <v>0</v>
      </c>
      <c r="AF15" s="380"/>
      <c r="AG15" s="385"/>
      <c r="AH15" s="131"/>
      <c r="AI15" s="389"/>
      <c r="AJ15" s="390"/>
      <c r="AK15" s="111" t="str">
        <f>IF(AI15="","",IF(AI15="N","",(AJ15-Data!F13)/30))</f>
        <v/>
      </c>
      <c r="AL15" s="213" t="str">
        <f>IF(AI15="","",IF(AI15="N","",Data!U13*Input!AK15))</f>
        <v/>
      </c>
      <c r="AM15" s="222" t="str">
        <f>IF(AI15="","",IF(AI15="N","",(J15+K15+L15+O15+P15+Q15+R15+S15+T15+U15+V15+W15+X15+PB!J14+AL15)-(Z15+AB15+AC15+AE15+AF15+AG15)))</f>
        <v/>
      </c>
      <c r="AN15" s="396"/>
    </row>
    <row r="16" spans="1:44" x14ac:dyDescent="0.25">
      <c r="A16" s="93" t="str">
        <f>IF(Data!B14="","",Data!A14)</f>
        <v/>
      </c>
      <c r="B16" s="336">
        <f>Data!B14</f>
        <v>0</v>
      </c>
      <c r="C16" s="337">
        <f>Data!C14</f>
        <v>0</v>
      </c>
      <c r="D16" s="337">
        <f>Data!D14</f>
        <v>0</v>
      </c>
      <c r="E16" s="355"/>
      <c r="F16" s="355"/>
      <c r="G16" s="112">
        <f t="shared" si="0"/>
        <v>0</v>
      </c>
      <c r="H16" s="358"/>
      <c r="I16" s="113">
        <f t="shared" si="1"/>
        <v>0</v>
      </c>
      <c r="J16" s="361"/>
      <c r="K16" s="338">
        <f>(Data!G14/$C$5)*I16</f>
        <v>0</v>
      </c>
      <c r="L16" s="213">
        <f>(Data!H14/$C$5)*I16</f>
        <v>0</v>
      </c>
      <c r="M16" s="264">
        <f>(Data!I14/Input!$C$5*Input!I16)+Input!N16</f>
        <v>0</v>
      </c>
      <c r="N16" s="364"/>
      <c r="O16" s="267">
        <f>Data!J14*Input!N16</f>
        <v>0</v>
      </c>
      <c r="P16" s="213">
        <f>Data!L14/Input!$C$5*(Input!I16)</f>
        <v>0</v>
      </c>
      <c r="Q16" s="213">
        <f>Data!K14/Input!$C$5*(Input!I16)</f>
        <v>0</v>
      </c>
      <c r="R16" s="213">
        <f>Data!N14/Input!$C$5*(Input!I16)</f>
        <v>0</v>
      </c>
      <c r="S16" s="213">
        <f>Data!M14/Input!$C$5*(Input!I16)</f>
        <v>0</v>
      </c>
      <c r="T16" s="213">
        <f>Data!Q14/Input!$C$5*(Input!I16)</f>
        <v>0</v>
      </c>
      <c r="U16" s="213">
        <f>Data!R14/Input!$C$5*(Input!I16)</f>
        <v>0</v>
      </c>
      <c r="V16" s="213">
        <f>((Data!O14+Data!P14+Data!S14+Data!T14)/$C$5)*I16</f>
        <v>0</v>
      </c>
      <c r="W16" s="368"/>
      <c r="X16" s="369"/>
      <c r="Y16" s="110"/>
      <c r="Z16" s="374"/>
      <c r="AA16" s="375"/>
      <c r="AB16" s="217">
        <f>K16*AA16</f>
        <v>0</v>
      </c>
      <c r="AC16" s="380"/>
      <c r="AD16" s="381"/>
      <c r="AE16" s="218">
        <f t="shared" si="3"/>
        <v>0</v>
      </c>
      <c r="AF16" s="380"/>
      <c r="AG16" s="385"/>
      <c r="AH16" s="131"/>
      <c r="AI16" s="389"/>
      <c r="AJ16" s="390"/>
      <c r="AK16" s="111" t="str">
        <f>IF(AI16="","",IF(AI16="N","",(AJ16-Data!F14)/30))</f>
        <v/>
      </c>
      <c r="AL16" s="213" t="str">
        <f>IF(AI16="","",IF(AI16="N","",Data!U14*Input!AK16))</f>
        <v/>
      </c>
      <c r="AM16" s="222" t="str">
        <f>IF(AI16="","",IF(AI16="N","",(J16+K16+L16+O16+P16+Q16+R16+S16+T16+U16+V16+W16+X16+PB!J15+AL16)-(Z16+AB16+AC16+AE16+AF16+AG16)))</f>
        <v/>
      </c>
      <c r="AN16" s="396"/>
    </row>
    <row r="17" spans="1:40" x14ac:dyDescent="0.25">
      <c r="A17" s="93" t="str">
        <f>IF(Data!B15="","",Data!A15)</f>
        <v/>
      </c>
      <c r="B17" s="336">
        <f>Data!B15</f>
        <v>0</v>
      </c>
      <c r="C17" s="337">
        <f>Data!C15</f>
        <v>0</v>
      </c>
      <c r="D17" s="337">
        <f>Data!D15</f>
        <v>0</v>
      </c>
      <c r="E17" s="355"/>
      <c r="F17" s="355"/>
      <c r="G17" s="112">
        <f t="shared" si="0"/>
        <v>0</v>
      </c>
      <c r="H17" s="358"/>
      <c r="I17" s="113">
        <f t="shared" si="1"/>
        <v>0</v>
      </c>
      <c r="J17" s="361"/>
      <c r="K17" s="338">
        <f>(Data!G15/$C$5)*I17</f>
        <v>0</v>
      </c>
      <c r="L17" s="213">
        <f>(Data!H15/$C$5)*I17</f>
        <v>0</v>
      </c>
      <c r="M17" s="264">
        <f>(Data!I15/Input!$C$5*Input!I17)+Input!N17</f>
        <v>0</v>
      </c>
      <c r="N17" s="364"/>
      <c r="O17" s="267">
        <f>Data!J15*Input!N17</f>
        <v>0</v>
      </c>
      <c r="P17" s="213">
        <f>Data!L15/Input!$C$5*(Input!I17)</f>
        <v>0</v>
      </c>
      <c r="Q17" s="213">
        <f>Data!K15/Input!$C$5*(Input!I17)</f>
        <v>0</v>
      </c>
      <c r="R17" s="213">
        <f>Data!N15/Input!$C$5*(Input!I17)</f>
        <v>0</v>
      </c>
      <c r="S17" s="213">
        <f>Data!M15/Input!$C$5*(Input!I17)</f>
        <v>0</v>
      </c>
      <c r="T17" s="213">
        <f>Data!Q15/Input!$C$5*(Input!I17)</f>
        <v>0</v>
      </c>
      <c r="U17" s="213">
        <f>Data!R15/Input!$C$5*(Input!I17)</f>
        <v>0</v>
      </c>
      <c r="V17" s="213">
        <f>((Data!O15+Data!P15+Data!S15+Data!T15)/$C$5)*I17</f>
        <v>0</v>
      </c>
      <c r="W17" s="368"/>
      <c r="X17" s="369"/>
      <c r="Y17" s="110"/>
      <c r="Z17" s="374"/>
      <c r="AA17" s="375"/>
      <c r="AB17" s="217">
        <f t="shared" si="2"/>
        <v>0</v>
      </c>
      <c r="AC17" s="380"/>
      <c r="AD17" s="381"/>
      <c r="AE17" s="218">
        <f t="shared" si="3"/>
        <v>0</v>
      </c>
      <c r="AF17" s="380"/>
      <c r="AG17" s="385"/>
      <c r="AH17" s="131"/>
      <c r="AI17" s="389"/>
      <c r="AJ17" s="390"/>
      <c r="AK17" s="111" t="str">
        <f>IF(AI17="","",IF(AI17="N","",(AJ17-Data!F15)/30))</f>
        <v/>
      </c>
      <c r="AL17" s="213" t="str">
        <f>IF(AI17="","",IF(AI17="N","",Data!U15*Input!AK17))</f>
        <v/>
      </c>
      <c r="AM17" s="222" t="str">
        <f>IF(AI17="","",IF(AI17="N","",(J17+K17+L17+O17+P17+Q17+R17+S17+T17+U17+V17+W17+X17+PB!J16+AL17)-(Z17+AB17+AC17+AE17+AF17+AG17)))</f>
        <v/>
      </c>
      <c r="AN17" s="396"/>
    </row>
    <row r="18" spans="1:40" x14ac:dyDescent="0.25">
      <c r="A18" s="93" t="str">
        <f>IF(Data!B16="","",Data!A16)</f>
        <v/>
      </c>
      <c r="B18" s="336">
        <f>Data!B16</f>
        <v>0</v>
      </c>
      <c r="C18" s="337">
        <f>Data!C16</f>
        <v>0</v>
      </c>
      <c r="D18" s="337">
        <f>Data!D16</f>
        <v>0</v>
      </c>
      <c r="E18" s="355"/>
      <c r="F18" s="355"/>
      <c r="G18" s="112">
        <f t="shared" si="0"/>
        <v>0</v>
      </c>
      <c r="H18" s="358"/>
      <c r="I18" s="113">
        <f t="shared" si="1"/>
        <v>0</v>
      </c>
      <c r="J18" s="361"/>
      <c r="K18" s="338">
        <f>(Data!G16/$C$5)*I18</f>
        <v>0</v>
      </c>
      <c r="L18" s="213">
        <f>(Data!H16/$C$5)*I18</f>
        <v>0</v>
      </c>
      <c r="M18" s="264">
        <f>(Data!I16/Input!$C$5*Input!I18)+Input!N18</f>
        <v>0</v>
      </c>
      <c r="N18" s="364"/>
      <c r="O18" s="267">
        <f>Data!J16*Input!N18</f>
        <v>0</v>
      </c>
      <c r="P18" s="213">
        <f>Data!L16/Input!$C$5*(Input!I18)</f>
        <v>0</v>
      </c>
      <c r="Q18" s="213">
        <f>Data!K16/Input!$C$5*(Input!I18)</f>
        <v>0</v>
      </c>
      <c r="R18" s="213">
        <f>Data!N16/Input!$C$5*(Input!I18)</f>
        <v>0</v>
      </c>
      <c r="S18" s="213">
        <f>Data!M16/Input!$C$5*(Input!I18)</f>
        <v>0</v>
      </c>
      <c r="T18" s="213">
        <f>Data!Q16/Input!$C$5*(Input!I18)</f>
        <v>0</v>
      </c>
      <c r="U18" s="213">
        <f>Data!R16/Input!$C$5*(Input!I18)</f>
        <v>0</v>
      </c>
      <c r="V18" s="213">
        <f>((Data!O16+Data!P16+Data!S16+Data!T16)/$C$5)*I18</f>
        <v>0</v>
      </c>
      <c r="W18" s="368"/>
      <c r="X18" s="369"/>
      <c r="Y18" s="110"/>
      <c r="Z18" s="374"/>
      <c r="AA18" s="375"/>
      <c r="AB18" s="217">
        <f t="shared" si="2"/>
        <v>0</v>
      </c>
      <c r="AC18" s="380"/>
      <c r="AD18" s="381"/>
      <c r="AE18" s="218">
        <f t="shared" si="3"/>
        <v>0</v>
      </c>
      <c r="AF18" s="380"/>
      <c r="AG18" s="385"/>
      <c r="AH18" s="131"/>
      <c r="AI18" s="389"/>
      <c r="AJ18" s="390"/>
      <c r="AK18" s="111" t="str">
        <f>IF(AI18="","",IF(AI18="N","",(AJ18-Data!F16)/30))</f>
        <v/>
      </c>
      <c r="AL18" s="213" t="str">
        <f>IF(AI18="","",IF(AI18="N","",Data!U16*Input!AK18))</f>
        <v/>
      </c>
      <c r="AM18" s="222" t="str">
        <f>IF(AI18="","",IF(AI18="N","",(J18+K18+L18+O18+P18+Q18+R18+S18+T18+U18+V18+W18+X18+PB!J17+AL18)-(Z18+AB18+AC18+AE18+AF18+AG18)))</f>
        <v/>
      </c>
      <c r="AN18" s="396"/>
    </row>
    <row r="19" spans="1:40" x14ac:dyDescent="0.25">
      <c r="A19" s="93" t="str">
        <f>IF(Data!B17="","",Data!A17)</f>
        <v/>
      </c>
      <c r="B19" s="336">
        <f>Data!B17</f>
        <v>0</v>
      </c>
      <c r="C19" s="337">
        <f>Data!C17</f>
        <v>0</v>
      </c>
      <c r="D19" s="337">
        <f>Data!D17</f>
        <v>0</v>
      </c>
      <c r="E19" s="355"/>
      <c r="F19" s="355"/>
      <c r="G19" s="112">
        <f t="shared" si="0"/>
        <v>0</v>
      </c>
      <c r="H19" s="358"/>
      <c r="I19" s="113">
        <f t="shared" si="1"/>
        <v>0</v>
      </c>
      <c r="J19" s="361"/>
      <c r="K19" s="338">
        <f>(Data!G17/$C$5)*I19</f>
        <v>0</v>
      </c>
      <c r="L19" s="213">
        <f>(Data!H17/$C$5)*I19</f>
        <v>0</v>
      </c>
      <c r="M19" s="264">
        <f>(Data!I17/Input!$C$5*Input!I19)+Input!N19</f>
        <v>0</v>
      </c>
      <c r="N19" s="364"/>
      <c r="O19" s="267">
        <f>Data!J17*Input!N19</f>
        <v>0</v>
      </c>
      <c r="P19" s="213">
        <f>Data!L17/Input!$C$5*(Input!I19)</f>
        <v>0</v>
      </c>
      <c r="Q19" s="213">
        <f>Data!K17/Input!$C$5*(Input!I19)</f>
        <v>0</v>
      </c>
      <c r="R19" s="213">
        <f>Data!N17/Input!$C$5*(Input!I19)</f>
        <v>0</v>
      </c>
      <c r="S19" s="213">
        <f>Data!M17/Input!$C$5*(Input!I19)</f>
        <v>0</v>
      </c>
      <c r="T19" s="213">
        <f>Data!Q17/Input!$C$5*(Input!I19)</f>
        <v>0</v>
      </c>
      <c r="U19" s="213">
        <f>Data!R17/Input!$C$5*(Input!I19)</f>
        <v>0</v>
      </c>
      <c r="V19" s="213">
        <f>((Data!O17+Data!P17+Data!S17+Data!T17)/$C$5)*I19</f>
        <v>0</v>
      </c>
      <c r="W19" s="368"/>
      <c r="X19" s="369"/>
      <c r="Y19" s="110"/>
      <c r="Z19" s="374"/>
      <c r="AA19" s="375"/>
      <c r="AB19" s="217">
        <f t="shared" si="2"/>
        <v>0</v>
      </c>
      <c r="AC19" s="380"/>
      <c r="AD19" s="381"/>
      <c r="AE19" s="218">
        <f t="shared" si="3"/>
        <v>0</v>
      </c>
      <c r="AF19" s="380"/>
      <c r="AG19" s="385"/>
      <c r="AH19" s="131"/>
      <c r="AI19" s="389"/>
      <c r="AJ19" s="390"/>
      <c r="AK19" s="111" t="str">
        <f>IF(AI19="","",IF(AI19="N","",(AJ19-Data!F17)/30))</f>
        <v/>
      </c>
      <c r="AL19" s="213" t="str">
        <f>IF(AI19="","",IF(AI19="N","",Data!U17*Input!AK19))</f>
        <v/>
      </c>
      <c r="AM19" s="222" t="str">
        <f>IF(AI19="","",IF(AI19="N","",(J19+K19+L19+O19+P19+Q19+R19+S19+T19+U19+V19+W19+X19+PB!J18+AL19)-(Z19+AB19+AC19+AE19+AF19+AG19)))</f>
        <v/>
      </c>
      <c r="AN19" s="396"/>
    </row>
    <row r="20" spans="1:40" x14ac:dyDescent="0.25">
      <c r="A20" s="93" t="str">
        <f>IF(Data!B18="","",Data!A18)</f>
        <v/>
      </c>
      <c r="B20" s="336">
        <f>Data!B18</f>
        <v>0</v>
      </c>
      <c r="C20" s="337">
        <f>Data!C18</f>
        <v>0</v>
      </c>
      <c r="D20" s="337">
        <f>Data!D18</f>
        <v>0</v>
      </c>
      <c r="E20" s="355"/>
      <c r="F20" s="355"/>
      <c r="G20" s="112">
        <f t="shared" si="0"/>
        <v>0</v>
      </c>
      <c r="H20" s="358"/>
      <c r="I20" s="113">
        <f t="shared" si="1"/>
        <v>0</v>
      </c>
      <c r="J20" s="361"/>
      <c r="K20" s="338">
        <f>(Data!G18/$C$5)*I20</f>
        <v>0</v>
      </c>
      <c r="L20" s="213">
        <f>(Data!H18/$C$5)*I20</f>
        <v>0</v>
      </c>
      <c r="M20" s="264">
        <f>(Data!I18/Input!$C$5*Input!I20)+Input!N20</f>
        <v>0</v>
      </c>
      <c r="N20" s="364"/>
      <c r="O20" s="267">
        <f>Data!J18*Input!N20</f>
        <v>0</v>
      </c>
      <c r="P20" s="213">
        <f>Data!L18/Input!$C$5*(Input!I20)</f>
        <v>0</v>
      </c>
      <c r="Q20" s="213">
        <f>Data!K18/Input!$C$5*(Input!I20)</f>
        <v>0</v>
      </c>
      <c r="R20" s="213">
        <f>Data!N18/Input!$C$5*(Input!I20)</f>
        <v>0</v>
      </c>
      <c r="S20" s="213">
        <f>Data!M18/Input!$C$5*(Input!I20)</f>
        <v>0</v>
      </c>
      <c r="T20" s="213">
        <f>Data!Q18/Input!$C$5*(Input!I20)</f>
        <v>0</v>
      </c>
      <c r="U20" s="213">
        <f>Data!R18/Input!$C$5*(Input!I20)</f>
        <v>0</v>
      </c>
      <c r="V20" s="213">
        <f>((Data!O18+Data!P18+Data!S18+Data!T18)/$C$5)*I20</f>
        <v>0</v>
      </c>
      <c r="W20" s="368"/>
      <c r="X20" s="369"/>
      <c r="Y20" s="110"/>
      <c r="Z20" s="374"/>
      <c r="AA20" s="375"/>
      <c r="AB20" s="217">
        <f t="shared" si="2"/>
        <v>0</v>
      </c>
      <c r="AC20" s="380"/>
      <c r="AD20" s="381"/>
      <c r="AE20" s="218">
        <f t="shared" si="3"/>
        <v>0</v>
      </c>
      <c r="AF20" s="380"/>
      <c r="AG20" s="385"/>
      <c r="AH20" s="131"/>
      <c r="AI20" s="389"/>
      <c r="AJ20" s="390"/>
      <c r="AK20" s="111" t="str">
        <f>IF(AI20="","",IF(AI20="N","",(AJ20-Data!F18)/30))</f>
        <v/>
      </c>
      <c r="AL20" s="213" t="str">
        <f>IF(AI20="","",IF(AI20="N","",Data!U18*Input!AK20))</f>
        <v/>
      </c>
      <c r="AM20" s="222" t="str">
        <f>IF(AI20="","",IF(AI20="N","",(J20+K20+L20+O20+P20+Q20+R20+S20+T20+U20+V20+W20+X20+PB!J19+AL20)-(Z20+AB20+AC20+AE20+AF20+AG20)))</f>
        <v/>
      </c>
      <c r="AN20" s="396"/>
    </row>
    <row r="21" spans="1:40" x14ac:dyDescent="0.25">
      <c r="A21" s="93" t="str">
        <f>IF(Data!B19="","",Data!A19)</f>
        <v/>
      </c>
      <c r="B21" s="336">
        <f>Data!B19</f>
        <v>0</v>
      </c>
      <c r="C21" s="337">
        <f>Data!C19</f>
        <v>0</v>
      </c>
      <c r="D21" s="337">
        <f>Data!D19</f>
        <v>0</v>
      </c>
      <c r="E21" s="355"/>
      <c r="F21" s="355"/>
      <c r="G21" s="112">
        <f t="shared" si="0"/>
        <v>0</v>
      </c>
      <c r="H21" s="358"/>
      <c r="I21" s="113">
        <f t="shared" si="1"/>
        <v>0</v>
      </c>
      <c r="J21" s="361"/>
      <c r="K21" s="338">
        <f>(Data!G19/$C$5)*I21</f>
        <v>0</v>
      </c>
      <c r="L21" s="213">
        <f>(Data!H19/$C$5)*I21</f>
        <v>0</v>
      </c>
      <c r="M21" s="264">
        <f>(Data!I19/Input!$C$5*Input!I21)+Input!N21</f>
        <v>0</v>
      </c>
      <c r="N21" s="364"/>
      <c r="O21" s="267">
        <f>Data!J19*Input!N21</f>
        <v>0</v>
      </c>
      <c r="P21" s="213">
        <f>Data!L19/Input!$C$5*(Input!I21)</f>
        <v>0</v>
      </c>
      <c r="Q21" s="213">
        <f>Data!K19/Input!$C$5*(Input!I21)</f>
        <v>0</v>
      </c>
      <c r="R21" s="213">
        <f>Data!N19/Input!$C$5*(Input!I21)</f>
        <v>0</v>
      </c>
      <c r="S21" s="213">
        <f>Data!M19/Input!$C$5*(Input!I21)</f>
        <v>0</v>
      </c>
      <c r="T21" s="213">
        <f>Data!Q19/Input!$C$5*(Input!I21)</f>
        <v>0</v>
      </c>
      <c r="U21" s="213">
        <f>Data!R19/Input!$C$5*(Input!I21)</f>
        <v>0</v>
      </c>
      <c r="V21" s="213">
        <f>((Data!O19+Data!P19+Data!S19+Data!T19)/$C$5)*I21</f>
        <v>0</v>
      </c>
      <c r="W21" s="368"/>
      <c r="X21" s="369"/>
      <c r="Y21" s="110"/>
      <c r="Z21" s="374"/>
      <c r="AA21" s="375"/>
      <c r="AB21" s="217">
        <f t="shared" si="2"/>
        <v>0</v>
      </c>
      <c r="AC21" s="380"/>
      <c r="AD21" s="381"/>
      <c r="AE21" s="218">
        <f t="shared" si="3"/>
        <v>0</v>
      </c>
      <c r="AF21" s="380"/>
      <c r="AG21" s="385"/>
      <c r="AH21" s="131"/>
      <c r="AI21" s="389"/>
      <c r="AJ21" s="390"/>
      <c r="AK21" s="111" t="str">
        <f>IF(AI21="","",IF(AI21="N","",(AJ21-Data!F19)/30))</f>
        <v/>
      </c>
      <c r="AL21" s="213" t="str">
        <f>IF(AI21="","",IF(AI21="N","",Data!U19*Input!AK21))</f>
        <v/>
      </c>
      <c r="AM21" s="222" t="str">
        <f>IF(AI21="","",IF(AI21="N","",(J21+K21+L21+O21+P21+Q21+R21+S21+T21+U21+V21+W21+X21+PB!J20+AL21)-(Z21+AB21+AC21+AE21+AF21+AG21)))</f>
        <v/>
      </c>
      <c r="AN21" s="396"/>
    </row>
    <row r="22" spans="1:40" x14ac:dyDescent="0.25">
      <c r="A22" s="93" t="str">
        <f>IF(Data!B20="","",Data!A20)</f>
        <v/>
      </c>
      <c r="B22" s="336">
        <f>Data!B20</f>
        <v>0</v>
      </c>
      <c r="C22" s="337">
        <f>Data!C20</f>
        <v>0</v>
      </c>
      <c r="D22" s="337">
        <f>Data!D20</f>
        <v>0</v>
      </c>
      <c r="E22" s="355"/>
      <c r="F22" s="355"/>
      <c r="G22" s="112">
        <f t="shared" si="0"/>
        <v>0</v>
      </c>
      <c r="H22" s="358"/>
      <c r="I22" s="113">
        <f t="shared" si="1"/>
        <v>0</v>
      </c>
      <c r="J22" s="361"/>
      <c r="K22" s="338">
        <f>(Data!G20/$C$5)*I22</f>
        <v>0</v>
      </c>
      <c r="L22" s="213">
        <f>(Data!H20/$C$5)*I22</f>
        <v>0</v>
      </c>
      <c r="M22" s="264">
        <f>(Data!I20/Input!$C$5*Input!I22)+Input!N22</f>
        <v>0</v>
      </c>
      <c r="N22" s="364"/>
      <c r="O22" s="267">
        <f>Data!J20*Input!N22</f>
        <v>0</v>
      </c>
      <c r="P22" s="213">
        <f>Data!L20/Input!$C$5*(Input!I22)</f>
        <v>0</v>
      </c>
      <c r="Q22" s="213">
        <f>Data!K20/Input!$C$5*(Input!I22)</f>
        <v>0</v>
      </c>
      <c r="R22" s="213">
        <f>Data!N20/Input!$C$5*(Input!I22)</f>
        <v>0</v>
      </c>
      <c r="S22" s="213">
        <f>Data!M20/Input!$C$5*(Input!I22)</f>
        <v>0</v>
      </c>
      <c r="T22" s="213">
        <f>Data!Q20/Input!$C$5*(Input!I22)</f>
        <v>0</v>
      </c>
      <c r="U22" s="213">
        <f>Data!R20/Input!$C$5*(Input!I22)</f>
        <v>0</v>
      </c>
      <c r="V22" s="213">
        <f>((Data!O20+Data!P20+Data!S20+Data!T20)/$C$5)*I22</f>
        <v>0</v>
      </c>
      <c r="W22" s="368"/>
      <c r="X22" s="369"/>
      <c r="Y22" s="110"/>
      <c r="Z22" s="374"/>
      <c r="AA22" s="375"/>
      <c r="AB22" s="217">
        <f t="shared" si="2"/>
        <v>0</v>
      </c>
      <c r="AC22" s="380"/>
      <c r="AD22" s="381"/>
      <c r="AE22" s="218">
        <f t="shared" si="3"/>
        <v>0</v>
      </c>
      <c r="AF22" s="380"/>
      <c r="AG22" s="385"/>
      <c r="AH22" s="131"/>
      <c r="AI22" s="389"/>
      <c r="AJ22" s="390"/>
      <c r="AK22" s="111" t="str">
        <f>IF(AI22="","",IF(AI22="N","",(AJ22-Data!F20)/30))</f>
        <v/>
      </c>
      <c r="AL22" s="213" t="str">
        <f>IF(AI22="","",IF(AI22="N","",Data!U20*Input!AK22))</f>
        <v/>
      </c>
      <c r="AM22" s="222" t="str">
        <f>IF(AI22="","",IF(AI22="N","",(J22+K22+L22+O22+P22+Q22+R22+S22+T22+U22+V22+W22+X22+PB!J21+AL22)-(Z22+AB22+AC22+AE22+AF22+AG22)))</f>
        <v/>
      </c>
      <c r="AN22" s="396"/>
    </row>
    <row r="23" spans="1:40" x14ac:dyDescent="0.25">
      <c r="A23" s="93" t="str">
        <f>IF(Data!B21="","",Data!A21)</f>
        <v/>
      </c>
      <c r="B23" s="336">
        <f>Data!B21</f>
        <v>0</v>
      </c>
      <c r="C23" s="337">
        <f>Data!C21</f>
        <v>0</v>
      </c>
      <c r="D23" s="337">
        <f>Data!D21</f>
        <v>0</v>
      </c>
      <c r="E23" s="355"/>
      <c r="F23" s="355"/>
      <c r="G23" s="112">
        <f t="shared" si="0"/>
        <v>0</v>
      </c>
      <c r="H23" s="358"/>
      <c r="I23" s="113">
        <f t="shared" si="1"/>
        <v>0</v>
      </c>
      <c r="J23" s="361"/>
      <c r="K23" s="338">
        <f>(Data!G21/$C$5)*I23</f>
        <v>0</v>
      </c>
      <c r="L23" s="213">
        <f>(Data!H21/$C$5)*I23</f>
        <v>0</v>
      </c>
      <c r="M23" s="264">
        <f>(Data!I21/Input!$C$5*Input!I23)+Input!N23</f>
        <v>0</v>
      </c>
      <c r="N23" s="364"/>
      <c r="O23" s="267">
        <f>Data!J21*Input!N23</f>
        <v>0</v>
      </c>
      <c r="P23" s="213">
        <f>Data!L21/Input!$C$5*(Input!I23)</f>
        <v>0</v>
      </c>
      <c r="Q23" s="213">
        <f>Data!K21/Input!$C$5*(Input!I23)</f>
        <v>0</v>
      </c>
      <c r="R23" s="213">
        <f>Data!N21/Input!$C$5*(Input!I23)</f>
        <v>0</v>
      </c>
      <c r="S23" s="213">
        <f>Data!M21/Input!$C$5*(Input!I23)</f>
        <v>0</v>
      </c>
      <c r="T23" s="213">
        <f>Data!Q21/Input!$C$5*(Input!I23)</f>
        <v>0</v>
      </c>
      <c r="U23" s="213">
        <f>Data!R21/Input!$C$5*(Input!I23)</f>
        <v>0</v>
      </c>
      <c r="V23" s="213">
        <f>((Data!O21+Data!P21+Data!S21+Data!T21)/$C$5)*I23</f>
        <v>0</v>
      </c>
      <c r="W23" s="368"/>
      <c r="X23" s="369"/>
      <c r="Y23" s="110"/>
      <c r="Z23" s="374"/>
      <c r="AA23" s="375"/>
      <c r="AB23" s="217">
        <f t="shared" si="2"/>
        <v>0</v>
      </c>
      <c r="AC23" s="380"/>
      <c r="AD23" s="381"/>
      <c r="AE23" s="218">
        <f t="shared" si="3"/>
        <v>0</v>
      </c>
      <c r="AF23" s="380"/>
      <c r="AG23" s="385"/>
      <c r="AH23" s="131"/>
      <c r="AI23" s="389"/>
      <c r="AJ23" s="390"/>
      <c r="AK23" s="111" t="str">
        <f>IF(AI23="","",IF(AI23="N","",(AJ23-Data!F21)/30))</f>
        <v/>
      </c>
      <c r="AL23" s="213" t="str">
        <f>IF(AI23="","",IF(AI23="N","",Data!U21*Input!AK23))</f>
        <v/>
      </c>
      <c r="AM23" s="222" t="str">
        <f>IF(AI23="","",IF(AI23="N","",(J23+K23+L23+O23+P23+Q23+R23+S23+T23+U23+V23+W23+X23+PB!J22+AL23)-(Z23+AB23+AC23+AE23+AF23+AG23)))</f>
        <v/>
      </c>
      <c r="AN23" s="396"/>
    </row>
    <row r="24" spans="1:40" x14ac:dyDescent="0.25">
      <c r="A24" s="93" t="str">
        <f>IF(Data!B22="","",Data!A22)</f>
        <v/>
      </c>
      <c r="B24" s="336">
        <f>Data!B22</f>
        <v>0</v>
      </c>
      <c r="C24" s="337">
        <f>Data!C22</f>
        <v>0</v>
      </c>
      <c r="D24" s="337">
        <f>Data!D22</f>
        <v>0</v>
      </c>
      <c r="E24" s="355"/>
      <c r="F24" s="355"/>
      <c r="G24" s="112">
        <f t="shared" si="0"/>
        <v>0</v>
      </c>
      <c r="H24" s="358"/>
      <c r="I24" s="113">
        <f t="shared" si="1"/>
        <v>0</v>
      </c>
      <c r="J24" s="361"/>
      <c r="K24" s="338">
        <f>(Data!G22/$C$5)*I24</f>
        <v>0</v>
      </c>
      <c r="L24" s="213">
        <f>(Data!H22/$C$5)*I24</f>
        <v>0</v>
      </c>
      <c r="M24" s="264">
        <f>(Data!I22/Input!$C$5*Input!I24)+Input!N24</f>
        <v>0</v>
      </c>
      <c r="N24" s="364"/>
      <c r="O24" s="267">
        <f>Data!J22*Input!N24</f>
        <v>0</v>
      </c>
      <c r="P24" s="213">
        <f>Data!L22/Input!$C$5*(Input!I24)</f>
        <v>0</v>
      </c>
      <c r="Q24" s="213">
        <f>Data!K22/Input!$C$5*(Input!I24)</f>
        <v>0</v>
      </c>
      <c r="R24" s="213">
        <f>Data!N22/Input!$C$5*(Input!I24)</f>
        <v>0</v>
      </c>
      <c r="S24" s="213">
        <f>Data!M22/Input!$C$5*(Input!I24)</f>
        <v>0</v>
      </c>
      <c r="T24" s="213">
        <f>Data!Q22/Input!$C$5*(Input!I24)</f>
        <v>0</v>
      </c>
      <c r="U24" s="213">
        <f>Data!R22/Input!$C$5*(Input!I24)</f>
        <v>0</v>
      </c>
      <c r="V24" s="213">
        <f>((Data!O22+Data!P22+Data!S22+Data!T22)/$C$5)*I24</f>
        <v>0</v>
      </c>
      <c r="W24" s="368"/>
      <c r="X24" s="369"/>
      <c r="Y24" s="110"/>
      <c r="Z24" s="374"/>
      <c r="AA24" s="375"/>
      <c r="AB24" s="217">
        <f t="shared" si="2"/>
        <v>0</v>
      </c>
      <c r="AC24" s="380"/>
      <c r="AD24" s="381"/>
      <c r="AE24" s="218">
        <f t="shared" si="3"/>
        <v>0</v>
      </c>
      <c r="AF24" s="380"/>
      <c r="AG24" s="385"/>
      <c r="AH24" s="131"/>
      <c r="AI24" s="389"/>
      <c r="AJ24" s="390"/>
      <c r="AK24" s="111" t="str">
        <f>IF(AI24="","",IF(AI24="N","",(AJ24-Data!F22)/30))</f>
        <v/>
      </c>
      <c r="AL24" s="213" t="str">
        <f>IF(AI24="","",IF(AI24="N","",Data!U22*Input!AK24))</f>
        <v/>
      </c>
      <c r="AM24" s="222" t="str">
        <f>IF(AI24="","",IF(AI24="N","",(J24+K24+L24+O24+P24+Q24+R24+S24+T24+U24+V24+W24+X24+PB!J23+AL24)-(Z24+AB24+AC24+AE24+AF24+AG24)))</f>
        <v/>
      </c>
      <c r="AN24" s="396"/>
    </row>
    <row r="25" spans="1:40" x14ac:dyDescent="0.25">
      <c r="A25" s="93" t="str">
        <f>IF(Data!B23="","",Data!A23)</f>
        <v/>
      </c>
      <c r="B25" s="336">
        <f>Data!B23</f>
        <v>0</v>
      </c>
      <c r="C25" s="337">
        <f>Data!C23</f>
        <v>0</v>
      </c>
      <c r="D25" s="337">
        <f>Data!D23</f>
        <v>0</v>
      </c>
      <c r="E25" s="355"/>
      <c r="F25" s="355"/>
      <c r="G25" s="112">
        <f t="shared" si="0"/>
        <v>0</v>
      </c>
      <c r="H25" s="358"/>
      <c r="I25" s="113">
        <f t="shared" si="1"/>
        <v>0</v>
      </c>
      <c r="J25" s="361"/>
      <c r="K25" s="338">
        <f>(Data!G23/$C$5)*I25</f>
        <v>0</v>
      </c>
      <c r="L25" s="213">
        <f>(Data!H23/$C$5)*I25</f>
        <v>0</v>
      </c>
      <c r="M25" s="264">
        <f>(Data!I23/Input!$C$5*Input!I25)+Input!N25</f>
        <v>0</v>
      </c>
      <c r="N25" s="364"/>
      <c r="O25" s="267">
        <f>Data!J23*Input!N25</f>
        <v>0</v>
      </c>
      <c r="P25" s="213">
        <f>Data!L23/Input!$C$5*(Input!I25)</f>
        <v>0</v>
      </c>
      <c r="Q25" s="213">
        <f>Data!K23/Input!$C$5*(Input!I25)</f>
        <v>0</v>
      </c>
      <c r="R25" s="213">
        <f>Data!N23/Input!$C$5*(Input!I25)</f>
        <v>0</v>
      </c>
      <c r="S25" s="213">
        <f>Data!M23/Input!$C$5*(Input!I25)</f>
        <v>0</v>
      </c>
      <c r="T25" s="213">
        <f>Data!Q23/Input!$C$5*(Input!I25)</f>
        <v>0</v>
      </c>
      <c r="U25" s="213">
        <f>Data!R23/Input!$C$5*(Input!I25)</f>
        <v>0</v>
      </c>
      <c r="V25" s="213">
        <f>((Data!O23+Data!P23+Data!S23+Data!T23)/$C$5)*I25</f>
        <v>0</v>
      </c>
      <c r="W25" s="368"/>
      <c r="X25" s="369"/>
      <c r="Y25" s="110"/>
      <c r="Z25" s="374"/>
      <c r="AA25" s="375"/>
      <c r="AB25" s="217">
        <f t="shared" si="2"/>
        <v>0</v>
      </c>
      <c r="AC25" s="380"/>
      <c r="AD25" s="381"/>
      <c r="AE25" s="218">
        <f t="shared" si="3"/>
        <v>0</v>
      </c>
      <c r="AF25" s="380"/>
      <c r="AG25" s="385"/>
      <c r="AH25" s="131"/>
      <c r="AI25" s="389"/>
      <c r="AJ25" s="390"/>
      <c r="AK25" s="111" t="str">
        <f>IF(AI25="","",IF(AI25="N","",(AJ25-Data!F23)/30))</f>
        <v/>
      </c>
      <c r="AL25" s="213" t="str">
        <f>IF(AI25="","",IF(AI25="N","",Data!U23*Input!AK25))</f>
        <v/>
      </c>
      <c r="AM25" s="222" t="str">
        <f>IF(AI25="","",IF(AI25="N","",(J25+K25+L25+O25+P25+Q25+R25+S25+T25+U25+V25+W25+X25+PB!J24+AL25)-(Z25+AB25+AC25+AE25+AF25+AG25)))</f>
        <v/>
      </c>
      <c r="AN25" s="396"/>
    </row>
    <row r="26" spans="1:40" x14ac:dyDescent="0.25">
      <c r="A26" s="93" t="str">
        <f>IF(Data!B24="","",Data!A24)</f>
        <v/>
      </c>
      <c r="B26" s="336">
        <f>Data!B24</f>
        <v>0</v>
      </c>
      <c r="C26" s="337">
        <f>Data!C24</f>
        <v>0</v>
      </c>
      <c r="D26" s="337">
        <f>Data!D24</f>
        <v>0</v>
      </c>
      <c r="E26" s="355"/>
      <c r="F26" s="355"/>
      <c r="G26" s="112">
        <f t="shared" si="0"/>
        <v>0</v>
      </c>
      <c r="H26" s="358"/>
      <c r="I26" s="113">
        <f t="shared" si="1"/>
        <v>0</v>
      </c>
      <c r="J26" s="361"/>
      <c r="K26" s="338">
        <f>(Data!G24/$C$5)*I26</f>
        <v>0</v>
      </c>
      <c r="L26" s="213">
        <f>(Data!H24/$C$5)*I26</f>
        <v>0</v>
      </c>
      <c r="M26" s="264">
        <f>(Data!I24/Input!$C$5*Input!I26)+Input!N26</f>
        <v>0</v>
      </c>
      <c r="N26" s="364"/>
      <c r="O26" s="267">
        <f>Data!J24*Input!N26</f>
        <v>0</v>
      </c>
      <c r="P26" s="213">
        <f>Data!L24/Input!$C$5*(Input!I26)</f>
        <v>0</v>
      </c>
      <c r="Q26" s="213">
        <f>Data!K24/Input!$C$5*(Input!I26)</f>
        <v>0</v>
      </c>
      <c r="R26" s="213">
        <f>Data!N24/Input!$C$5*(Input!I26)</f>
        <v>0</v>
      </c>
      <c r="S26" s="213">
        <f>Data!M24/Input!$C$5*(Input!I26)</f>
        <v>0</v>
      </c>
      <c r="T26" s="213">
        <f>Data!Q24/Input!$C$5*(Input!I26)</f>
        <v>0</v>
      </c>
      <c r="U26" s="213">
        <f>Data!R24/Input!$C$5*(Input!I26)</f>
        <v>0</v>
      </c>
      <c r="V26" s="213">
        <f>((Data!O24+Data!P24+Data!S24+Data!T24)/$C$5)*I26</f>
        <v>0</v>
      </c>
      <c r="W26" s="368"/>
      <c r="X26" s="369"/>
      <c r="Y26" s="110"/>
      <c r="Z26" s="374"/>
      <c r="AA26" s="375"/>
      <c r="AB26" s="217">
        <f t="shared" si="2"/>
        <v>0</v>
      </c>
      <c r="AC26" s="380"/>
      <c r="AD26" s="381"/>
      <c r="AE26" s="218">
        <f t="shared" si="3"/>
        <v>0</v>
      </c>
      <c r="AF26" s="380"/>
      <c r="AG26" s="385"/>
      <c r="AH26" s="131"/>
      <c r="AI26" s="389"/>
      <c r="AJ26" s="390"/>
      <c r="AK26" s="111" t="str">
        <f>IF(AI26="","",IF(AI26="N","",(AJ26-Data!F24)/30))</f>
        <v/>
      </c>
      <c r="AL26" s="213" t="str">
        <f>IF(AI26="","",IF(AI26="N","",Data!U24*Input!AK26))</f>
        <v/>
      </c>
      <c r="AM26" s="222" t="str">
        <f>IF(AI26="","",IF(AI26="N","",(J26+K26+L26+O26+P26+Q26+R26+S26+T26+U26+V26+W26+X26+PB!J25+AL26)-(Z26+AB26+AC26+AE26+AF26+AG26)))</f>
        <v/>
      </c>
      <c r="AN26" s="396"/>
    </row>
    <row r="27" spans="1:40" x14ac:dyDescent="0.25">
      <c r="A27" s="93" t="str">
        <f>IF(Data!B25="","",Data!A25)</f>
        <v/>
      </c>
      <c r="B27" s="336">
        <f>Data!B25</f>
        <v>0</v>
      </c>
      <c r="C27" s="337">
        <f>Data!C25</f>
        <v>0</v>
      </c>
      <c r="D27" s="337">
        <f>Data!D25</f>
        <v>0</v>
      </c>
      <c r="E27" s="355"/>
      <c r="F27" s="355"/>
      <c r="G27" s="112">
        <f t="shared" si="0"/>
        <v>0</v>
      </c>
      <c r="H27" s="358"/>
      <c r="I27" s="113">
        <f t="shared" si="1"/>
        <v>0</v>
      </c>
      <c r="J27" s="361"/>
      <c r="K27" s="338">
        <f>(Data!G25/$C$5)*I27</f>
        <v>0</v>
      </c>
      <c r="L27" s="213">
        <f>(Data!H25/$C$5)*I27</f>
        <v>0</v>
      </c>
      <c r="M27" s="264">
        <f>(Data!I25/Input!$C$5*Input!I27)+Input!N27</f>
        <v>0</v>
      </c>
      <c r="N27" s="364"/>
      <c r="O27" s="267">
        <f>Data!J25*Input!N27</f>
        <v>0</v>
      </c>
      <c r="P27" s="213">
        <f>Data!L25/Input!$C$5*(Input!I27)</f>
        <v>0</v>
      </c>
      <c r="Q27" s="213">
        <f>Data!K25/Input!$C$5*(Input!I27)</f>
        <v>0</v>
      </c>
      <c r="R27" s="213">
        <f>Data!N25/Input!$C$5*(Input!I27)</f>
        <v>0</v>
      </c>
      <c r="S27" s="213">
        <f>Data!M25/Input!$C$5*(Input!I27)</f>
        <v>0</v>
      </c>
      <c r="T27" s="213">
        <f>Data!Q25/Input!$C$5*(Input!I27)</f>
        <v>0</v>
      </c>
      <c r="U27" s="213">
        <f>Data!R25/Input!$C$5*(Input!I27)</f>
        <v>0</v>
      </c>
      <c r="V27" s="213">
        <f>((Data!O25+Data!P25+Data!S25+Data!T25)/$C$5)*I27</f>
        <v>0</v>
      </c>
      <c r="W27" s="368"/>
      <c r="X27" s="369"/>
      <c r="Y27" s="110"/>
      <c r="Z27" s="374"/>
      <c r="AA27" s="375"/>
      <c r="AB27" s="217">
        <f t="shared" si="2"/>
        <v>0</v>
      </c>
      <c r="AC27" s="380"/>
      <c r="AD27" s="381"/>
      <c r="AE27" s="218">
        <f t="shared" si="3"/>
        <v>0</v>
      </c>
      <c r="AF27" s="380"/>
      <c r="AG27" s="385"/>
      <c r="AH27" s="131"/>
      <c r="AI27" s="389"/>
      <c r="AJ27" s="390"/>
      <c r="AK27" s="111" t="str">
        <f>IF(AI27="","",IF(AI27="N","",(AJ27-Data!F25)/30))</f>
        <v/>
      </c>
      <c r="AL27" s="213" t="str">
        <f>IF(AI27="","",IF(AI27="N","",Data!U25*Input!AK27))</f>
        <v/>
      </c>
      <c r="AM27" s="222" t="str">
        <f>IF(AI27="","",IF(AI27="N","",(J27+K27+L27+O27+P27+Q27+R27+S27+T27+U27+V27+W27+X27+PB!J26+AL27)-(Z27+AB27+AC27+AE27+AF27+AG27)))</f>
        <v/>
      </c>
      <c r="AN27" s="396"/>
    </row>
    <row r="28" spans="1:40" x14ac:dyDescent="0.25">
      <c r="A28" s="93" t="str">
        <f>IF(Data!B26="","",Data!A26)</f>
        <v/>
      </c>
      <c r="B28" s="336">
        <f>Data!B26</f>
        <v>0</v>
      </c>
      <c r="C28" s="337">
        <f>Data!C26</f>
        <v>0</v>
      </c>
      <c r="D28" s="337">
        <f>Data!D26</f>
        <v>0</v>
      </c>
      <c r="E28" s="355"/>
      <c r="F28" s="355"/>
      <c r="G28" s="112">
        <f t="shared" si="0"/>
        <v>0</v>
      </c>
      <c r="H28" s="358"/>
      <c r="I28" s="113">
        <f t="shared" si="1"/>
        <v>0</v>
      </c>
      <c r="J28" s="361"/>
      <c r="K28" s="338">
        <f>(Data!G26/$C$5)*I28</f>
        <v>0</v>
      </c>
      <c r="L28" s="213">
        <f>(Data!H26/$C$5)*I28</f>
        <v>0</v>
      </c>
      <c r="M28" s="264">
        <f>(Data!I26/Input!$C$5*Input!I28)+Input!N28</f>
        <v>0</v>
      </c>
      <c r="N28" s="364"/>
      <c r="O28" s="267">
        <f>Data!J26*Input!N28</f>
        <v>0</v>
      </c>
      <c r="P28" s="213">
        <f>Data!L26/Input!$C$5*(Input!I28)</f>
        <v>0</v>
      </c>
      <c r="Q28" s="213">
        <f>Data!K26/Input!$C$5*(Input!I28)</f>
        <v>0</v>
      </c>
      <c r="R28" s="213">
        <f>Data!N26/Input!$C$5*(Input!I28)</f>
        <v>0</v>
      </c>
      <c r="S28" s="213">
        <f>Data!M26/Input!$C$5*(Input!I28)</f>
        <v>0</v>
      </c>
      <c r="T28" s="213">
        <f>Data!Q26/Input!$C$5*(Input!I28)</f>
        <v>0</v>
      </c>
      <c r="U28" s="213">
        <f>Data!R26/Input!$C$5*(Input!I28)</f>
        <v>0</v>
      </c>
      <c r="V28" s="213">
        <f>((Data!O26+Data!P26+Data!S26+Data!T26)/$C$5)*I28</f>
        <v>0</v>
      </c>
      <c r="W28" s="368"/>
      <c r="X28" s="369"/>
      <c r="Y28" s="110"/>
      <c r="Z28" s="374"/>
      <c r="AA28" s="375"/>
      <c r="AB28" s="217">
        <f t="shared" si="2"/>
        <v>0</v>
      </c>
      <c r="AC28" s="380"/>
      <c r="AD28" s="381"/>
      <c r="AE28" s="218">
        <f t="shared" si="3"/>
        <v>0</v>
      </c>
      <c r="AF28" s="380"/>
      <c r="AG28" s="385"/>
      <c r="AH28" s="131"/>
      <c r="AI28" s="389"/>
      <c r="AJ28" s="390"/>
      <c r="AK28" s="111" t="str">
        <f>IF(AI28="","",IF(AI28="N","",(AJ28-Data!F26)/30))</f>
        <v/>
      </c>
      <c r="AL28" s="213" t="str">
        <f>IF(AI28="","",IF(AI28="N","",Data!U26*Input!AK28))</f>
        <v/>
      </c>
      <c r="AM28" s="222" t="str">
        <f>IF(AI28="","",IF(AI28="N","",(J28+K28+L28+O28+P28+Q28+R28+S28+T28+U28+V28+W28+X28+PB!J27+AL28)-(Z28+AB28+AC28+AE28+AF28+AG28)))</f>
        <v/>
      </c>
      <c r="AN28" s="396"/>
    </row>
    <row r="29" spans="1:40" x14ac:dyDescent="0.25">
      <c r="A29" s="93" t="str">
        <f>IF(Data!B27="","",Data!A27)</f>
        <v/>
      </c>
      <c r="B29" s="336">
        <f>Data!B27</f>
        <v>0</v>
      </c>
      <c r="C29" s="337">
        <f>Data!C27</f>
        <v>0</v>
      </c>
      <c r="D29" s="337">
        <f>Data!D27</f>
        <v>0</v>
      </c>
      <c r="E29" s="355"/>
      <c r="F29" s="355"/>
      <c r="G29" s="112">
        <f t="shared" si="0"/>
        <v>0</v>
      </c>
      <c r="H29" s="358"/>
      <c r="I29" s="113">
        <f t="shared" si="1"/>
        <v>0</v>
      </c>
      <c r="J29" s="361"/>
      <c r="K29" s="338">
        <f>(Data!G27/$C$5)*I29</f>
        <v>0</v>
      </c>
      <c r="L29" s="213">
        <f>(Data!H27/$C$5)*I29</f>
        <v>0</v>
      </c>
      <c r="M29" s="264">
        <f>(Data!I27/Input!$C$5*Input!I29)+Input!N29</f>
        <v>0</v>
      </c>
      <c r="N29" s="364"/>
      <c r="O29" s="267">
        <f>Data!J27*Input!N29</f>
        <v>0</v>
      </c>
      <c r="P29" s="213">
        <f>Data!L27/Input!$C$5*(Input!I29)</f>
        <v>0</v>
      </c>
      <c r="Q29" s="213">
        <f>Data!K27/Input!$C$5*(Input!I29)</f>
        <v>0</v>
      </c>
      <c r="R29" s="213">
        <f>Data!N27/Input!$C$5*(Input!I29)</f>
        <v>0</v>
      </c>
      <c r="S29" s="213">
        <f>Data!M27/Input!$C$5*(Input!I29)</f>
        <v>0</v>
      </c>
      <c r="T29" s="213">
        <f>Data!Q27/Input!$C$5*(Input!I29)</f>
        <v>0</v>
      </c>
      <c r="U29" s="213">
        <f>Data!R27/Input!$C$5*(Input!I29)</f>
        <v>0</v>
      </c>
      <c r="V29" s="213">
        <f>((Data!O27+Data!P27+Data!S27+Data!T27)/$C$5)*I29</f>
        <v>0</v>
      </c>
      <c r="W29" s="368"/>
      <c r="X29" s="369"/>
      <c r="Y29" s="110"/>
      <c r="Z29" s="374"/>
      <c r="AA29" s="375"/>
      <c r="AB29" s="217">
        <f t="shared" si="2"/>
        <v>0</v>
      </c>
      <c r="AC29" s="380"/>
      <c r="AD29" s="381"/>
      <c r="AE29" s="218">
        <f t="shared" si="3"/>
        <v>0</v>
      </c>
      <c r="AF29" s="380"/>
      <c r="AG29" s="385"/>
      <c r="AH29" s="131"/>
      <c r="AI29" s="389"/>
      <c r="AJ29" s="390"/>
      <c r="AK29" s="111" t="str">
        <f>IF(AI29="","",IF(AI29="N","",(AJ29-Data!F27)/30))</f>
        <v/>
      </c>
      <c r="AL29" s="213" t="str">
        <f>IF(AI29="","",IF(AI29="N","",Data!U27*Input!AK29))</f>
        <v/>
      </c>
      <c r="AM29" s="222" t="str">
        <f>IF(AI29="","",IF(AI29="N","",(J29+K29+L29+O29+P29+Q29+R29+S29+T29+U29+V29+W29+X29+PB!J28+AL29)-(Z29+AB29+AC29+AE29+AF29+AG29)))</f>
        <v/>
      </c>
      <c r="AN29" s="396"/>
    </row>
    <row r="30" spans="1:40" x14ac:dyDescent="0.25">
      <c r="A30" s="93" t="str">
        <f>IF(Data!B28="","",Data!A28)</f>
        <v/>
      </c>
      <c r="B30" s="336">
        <f>Data!B28</f>
        <v>0</v>
      </c>
      <c r="C30" s="337">
        <f>Data!C28</f>
        <v>0</v>
      </c>
      <c r="D30" s="337">
        <f>Data!D28</f>
        <v>0</v>
      </c>
      <c r="E30" s="355"/>
      <c r="F30" s="355"/>
      <c r="G30" s="112">
        <f t="shared" si="0"/>
        <v>0</v>
      </c>
      <c r="H30" s="358"/>
      <c r="I30" s="113">
        <f t="shared" si="1"/>
        <v>0</v>
      </c>
      <c r="J30" s="361"/>
      <c r="K30" s="338">
        <f>(Data!G28/$C$5)*I30</f>
        <v>0</v>
      </c>
      <c r="L30" s="213">
        <f>(Data!H28/$C$5)*I30</f>
        <v>0</v>
      </c>
      <c r="M30" s="264">
        <f>(Data!I28/Input!$C$5*Input!I30)+Input!N30</f>
        <v>0</v>
      </c>
      <c r="N30" s="364"/>
      <c r="O30" s="267">
        <f>Data!J28*Input!N30</f>
        <v>0</v>
      </c>
      <c r="P30" s="213">
        <f>Data!L28/Input!$C$5*(Input!I30)</f>
        <v>0</v>
      </c>
      <c r="Q30" s="213">
        <f>Data!K28/Input!$C$5*(Input!I30)</f>
        <v>0</v>
      </c>
      <c r="R30" s="213">
        <f>Data!N28/Input!$C$5*(Input!I30)</f>
        <v>0</v>
      </c>
      <c r="S30" s="213">
        <f>Data!M28/Input!$C$5*(Input!I30)</f>
        <v>0</v>
      </c>
      <c r="T30" s="213">
        <f>Data!Q28/Input!$C$5*(Input!I30)</f>
        <v>0</v>
      </c>
      <c r="U30" s="213">
        <f>Data!R28/Input!$C$5*(Input!I30)</f>
        <v>0</v>
      </c>
      <c r="V30" s="213">
        <f>((Data!O28+Data!P28+Data!S28+Data!T28)/$C$5)*I30</f>
        <v>0</v>
      </c>
      <c r="W30" s="368"/>
      <c r="X30" s="369"/>
      <c r="Y30" s="110"/>
      <c r="Z30" s="374"/>
      <c r="AA30" s="375"/>
      <c r="AB30" s="217">
        <f t="shared" si="2"/>
        <v>0</v>
      </c>
      <c r="AC30" s="380"/>
      <c r="AD30" s="381"/>
      <c r="AE30" s="218">
        <f t="shared" si="3"/>
        <v>0</v>
      </c>
      <c r="AF30" s="380"/>
      <c r="AG30" s="385"/>
      <c r="AH30" s="131"/>
      <c r="AI30" s="389"/>
      <c r="AJ30" s="390"/>
      <c r="AK30" s="111" t="str">
        <f>IF(AI30="","",IF(AI30="N","",(AJ30-Data!F28)/30))</f>
        <v/>
      </c>
      <c r="AL30" s="213" t="str">
        <f>IF(AI30="","",IF(AI30="N","",Data!U28*Input!AK30))</f>
        <v/>
      </c>
      <c r="AM30" s="222" t="str">
        <f>IF(AI30="","",IF(AI30="N","",(J30+K30+L30+O30+P30+Q30+R30+S30+T30+U30+V30+W30+X30+PB!J29+AL30)-(Z30+AB30+AC30+AE30+AF30+AG30)))</f>
        <v/>
      </c>
      <c r="AN30" s="396"/>
    </row>
    <row r="31" spans="1:40" x14ac:dyDescent="0.25">
      <c r="A31" s="93" t="str">
        <f>IF(Data!B29="","",Data!A29)</f>
        <v/>
      </c>
      <c r="B31" s="336">
        <f>Data!B29</f>
        <v>0</v>
      </c>
      <c r="C31" s="337">
        <f>Data!C29</f>
        <v>0</v>
      </c>
      <c r="D31" s="337">
        <f>Data!D29</f>
        <v>0</v>
      </c>
      <c r="E31" s="355"/>
      <c r="F31" s="355"/>
      <c r="G31" s="112">
        <f t="shared" si="0"/>
        <v>0</v>
      </c>
      <c r="H31" s="358"/>
      <c r="I31" s="113">
        <f t="shared" si="1"/>
        <v>0</v>
      </c>
      <c r="J31" s="361"/>
      <c r="K31" s="338">
        <f>(Data!G29/$C$5)*I31</f>
        <v>0</v>
      </c>
      <c r="L31" s="213">
        <f>(Data!H29/$C$5)*I31</f>
        <v>0</v>
      </c>
      <c r="M31" s="264">
        <f>(Data!I29/Input!$C$5*Input!I31)+Input!N31</f>
        <v>0</v>
      </c>
      <c r="N31" s="364"/>
      <c r="O31" s="267">
        <f>Data!J29*Input!N31</f>
        <v>0</v>
      </c>
      <c r="P31" s="213">
        <f>Data!L29/Input!$C$5*(Input!I31)</f>
        <v>0</v>
      </c>
      <c r="Q31" s="213">
        <f>Data!K29/Input!$C$5*(Input!I31)</f>
        <v>0</v>
      </c>
      <c r="R31" s="213">
        <f>Data!N29/Input!$C$5*(Input!I31)</f>
        <v>0</v>
      </c>
      <c r="S31" s="213">
        <f>Data!M29/Input!$C$5*(Input!I31)</f>
        <v>0</v>
      </c>
      <c r="T31" s="213">
        <f>Data!Q29/Input!$C$5*(Input!I31)</f>
        <v>0</v>
      </c>
      <c r="U31" s="213">
        <f>Data!R29/Input!$C$5*(Input!I31)</f>
        <v>0</v>
      </c>
      <c r="V31" s="213">
        <f>((Data!O29+Data!P29+Data!S29+Data!T29)/$C$5)*I31</f>
        <v>0</v>
      </c>
      <c r="W31" s="368"/>
      <c r="X31" s="369"/>
      <c r="Y31" s="110"/>
      <c r="Z31" s="374"/>
      <c r="AA31" s="375"/>
      <c r="AB31" s="217">
        <f t="shared" si="2"/>
        <v>0</v>
      </c>
      <c r="AC31" s="380"/>
      <c r="AD31" s="381"/>
      <c r="AE31" s="218">
        <f t="shared" si="3"/>
        <v>0</v>
      </c>
      <c r="AF31" s="380"/>
      <c r="AG31" s="385"/>
      <c r="AH31" s="131"/>
      <c r="AI31" s="389"/>
      <c r="AJ31" s="390"/>
      <c r="AK31" s="111" t="str">
        <f>IF(AI31="","",IF(AI31="N","",(AJ31-Data!F29)/30))</f>
        <v/>
      </c>
      <c r="AL31" s="213" t="str">
        <f>IF(AI31="","",IF(AI31="N","",Data!U29*Input!AK31))</f>
        <v/>
      </c>
      <c r="AM31" s="222" t="str">
        <f>IF(AI31="","",IF(AI31="N","",(J31+K31+L31+O31+P31+Q31+R31+S31+T31+U31+V31+W31+X31+PB!J30+AL31)-(Z31+AB31+AC31+AE31+AF31+AG31)))</f>
        <v/>
      </c>
      <c r="AN31" s="396"/>
    </row>
    <row r="32" spans="1:40" x14ac:dyDescent="0.25">
      <c r="A32" s="93" t="str">
        <f>IF(Data!B30="","",Data!A30)</f>
        <v/>
      </c>
      <c r="B32" s="336">
        <f>Data!B30</f>
        <v>0</v>
      </c>
      <c r="C32" s="337">
        <f>Data!C30</f>
        <v>0</v>
      </c>
      <c r="D32" s="337">
        <f>Data!D30</f>
        <v>0</v>
      </c>
      <c r="E32" s="355"/>
      <c r="F32" s="355"/>
      <c r="G32" s="112">
        <f t="shared" si="0"/>
        <v>0</v>
      </c>
      <c r="H32" s="358"/>
      <c r="I32" s="113">
        <f t="shared" si="1"/>
        <v>0</v>
      </c>
      <c r="J32" s="361"/>
      <c r="K32" s="338">
        <f>(Data!G30/$C$5)*I32</f>
        <v>0</v>
      </c>
      <c r="L32" s="213">
        <f>(Data!H30/$C$5)*I32</f>
        <v>0</v>
      </c>
      <c r="M32" s="264">
        <f>(Data!I30/Input!$C$5*Input!I32)+Input!N32</f>
        <v>0</v>
      </c>
      <c r="N32" s="364"/>
      <c r="O32" s="267">
        <f>Data!J30*Input!N32</f>
        <v>0</v>
      </c>
      <c r="P32" s="213">
        <f>Data!L30/Input!$C$5*(Input!I32)</f>
        <v>0</v>
      </c>
      <c r="Q32" s="213">
        <f>Data!K30/Input!$C$5*(Input!I32)</f>
        <v>0</v>
      </c>
      <c r="R32" s="213">
        <f>Data!N30/Input!$C$5*(Input!I32)</f>
        <v>0</v>
      </c>
      <c r="S32" s="213">
        <f>Data!M30/Input!$C$5*(Input!I32)</f>
        <v>0</v>
      </c>
      <c r="T32" s="213">
        <f>Data!Q30/Input!$C$5*(Input!I32)</f>
        <v>0</v>
      </c>
      <c r="U32" s="213">
        <f>Data!R30/Input!$C$5*(Input!I32)</f>
        <v>0</v>
      </c>
      <c r="V32" s="213">
        <f>((Data!O30+Data!P30+Data!S30+Data!T30)/$C$5)*I32</f>
        <v>0</v>
      </c>
      <c r="W32" s="368"/>
      <c r="X32" s="369"/>
      <c r="Y32" s="110"/>
      <c r="Z32" s="374"/>
      <c r="AA32" s="375"/>
      <c r="AB32" s="217">
        <f t="shared" si="2"/>
        <v>0</v>
      </c>
      <c r="AC32" s="380"/>
      <c r="AD32" s="381"/>
      <c r="AE32" s="218">
        <f t="shared" si="3"/>
        <v>0</v>
      </c>
      <c r="AF32" s="380"/>
      <c r="AG32" s="385"/>
      <c r="AH32" s="131"/>
      <c r="AI32" s="389"/>
      <c r="AJ32" s="390"/>
      <c r="AK32" s="111" t="str">
        <f>IF(AI32="","",IF(AI32="N","",(AJ32-Data!F30)/30))</f>
        <v/>
      </c>
      <c r="AL32" s="213" t="str">
        <f>IF(AI32="","",IF(AI32="N","",Data!U30*Input!AK32))</f>
        <v/>
      </c>
      <c r="AM32" s="222" t="str">
        <f>IF(AI32="","",IF(AI32="N","",(J32+K32+L32+O32+P32+Q32+R32+S32+T32+U32+V32+W32+X32+PB!J31+AL32)-(Z32+AB32+AC32+AE32+AF32+AG32)))</f>
        <v/>
      </c>
      <c r="AN32" s="396"/>
    </row>
    <row r="33" spans="1:40" x14ac:dyDescent="0.25">
      <c r="A33" s="93" t="str">
        <f>IF(Data!B31="","",Data!A31)</f>
        <v/>
      </c>
      <c r="B33" s="336">
        <f>Data!B31</f>
        <v>0</v>
      </c>
      <c r="C33" s="337">
        <f>Data!C31</f>
        <v>0</v>
      </c>
      <c r="D33" s="337">
        <f>Data!D31</f>
        <v>0</v>
      </c>
      <c r="E33" s="355"/>
      <c r="F33" s="355"/>
      <c r="G33" s="112">
        <f t="shared" si="0"/>
        <v>0</v>
      </c>
      <c r="H33" s="358"/>
      <c r="I33" s="113">
        <f t="shared" si="1"/>
        <v>0</v>
      </c>
      <c r="J33" s="361"/>
      <c r="K33" s="338">
        <f>(Data!G31/$C$5)*I33</f>
        <v>0</v>
      </c>
      <c r="L33" s="213">
        <f>(Data!H31/$C$5)*I33</f>
        <v>0</v>
      </c>
      <c r="M33" s="264">
        <f>(Data!I31/Input!$C$5*Input!I33)+Input!N33</f>
        <v>0</v>
      </c>
      <c r="N33" s="364"/>
      <c r="O33" s="267">
        <f>Data!J31*Input!N33</f>
        <v>0</v>
      </c>
      <c r="P33" s="213">
        <f>Data!L31/Input!$C$5*(Input!I33)</f>
        <v>0</v>
      </c>
      <c r="Q33" s="213">
        <f>Data!K31/Input!$C$5*(Input!I33)</f>
        <v>0</v>
      </c>
      <c r="R33" s="213">
        <f>Data!N31/Input!$C$5*(Input!I33)</f>
        <v>0</v>
      </c>
      <c r="S33" s="213">
        <f>Data!M31/Input!$C$5*(Input!I33)</f>
        <v>0</v>
      </c>
      <c r="T33" s="213">
        <f>Data!Q31/Input!$C$5*(Input!I33)</f>
        <v>0</v>
      </c>
      <c r="U33" s="213">
        <f>Data!R31/Input!$C$5*(Input!I33)</f>
        <v>0</v>
      </c>
      <c r="V33" s="213">
        <f>((Data!O31+Data!P31+Data!S31+Data!T31)/$C$5)*I33</f>
        <v>0</v>
      </c>
      <c r="W33" s="368"/>
      <c r="X33" s="369"/>
      <c r="Y33" s="110"/>
      <c r="Z33" s="374"/>
      <c r="AA33" s="375"/>
      <c r="AB33" s="217">
        <f t="shared" si="2"/>
        <v>0</v>
      </c>
      <c r="AC33" s="380"/>
      <c r="AD33" s="381"/>
      <c r="AE33" s="218">
        <f t="shared" si="3"/>
        <v>0</v>
      </c>
      <c r="AF33" s="380"/>
      <c r="AG33" s="385"/>
      <c r="AH33" s="131"/>
      <c r="AI33" s="389"/>
      <c r="AJ33" s="390"/>
      <c r="AK33" s="111" t="str">
        <f>IF(AI33="","",IF(AI33="N","",(AJ33-Data!F31)/30))</f>
        <v/>
      </c>
      <c r="AL33" s="213" t="str">
        <f>IF(AI33="","",IF(AI33="N","",Data!U31*Input!AK33))</f>
        <v/>
      </c>
      <c r="AM33" s="222" t="str">
        <f>IF(AI33="","",IF(AI33="N","",(J33+K33+L33+O33+P33+Q33+R33+S33+T33+U33+V33+W33+X33+PB!J32+AL33)-(Z33+AB33+AC33+AE33+AF33+AG33)))</f>
        <v/>
      </c>
      <c r="AN33" s="396"/>
    </row>
    <row r="34" spans="1:40" ht="13.5" thickBot="1" x14ac:dyDescent="0.3">
      <c r="A34" s="95" t="str">
        <f>IF(Data!B32="","",Data!A32)</f>
        <v/>
      </c>
      <c r="B34" s="339">
        <f>Data!B32</f>
        <v>0</v>
      </c>
      <c r="C34" s="340">
        <f>Data!C32</f>
        <v>0</v>
      </c>
      <c r="D34" s="340">
        <f>Data!D32</f>
        <v>0</v>
      </c>
      <c r="E34" s="356"/>
      <c r="F34" s="356"/>
      <c r="G34" s="203">
        <f t="shared" si="0"/>
        <v>0</v>
      </c>
      <c r="H34" s="359"/>
      <c r="I34" s="114">
        <f t="shared" si="1"/>
        <v>0</v>
      </c>
      <c r="J34" s="362"/>
      <c r="K34" s="341">
        <f>(Data!G32/$C$5)*I34</f>
        <v>0</v>
      </c>
      <c r="L34" s="214">
        <f>(Data!H32/$C$5)*I34</f>
        <v>0</v>
      </c>
      <c r="M34" s="262">
        <f>(Data!I32/Input!$C$5*Input!I34)+Input!N34</f>
        <v>0</v>
      </c>
      <c r="N34" s="365"/>
      <c r="O34" s="265">
        <f>Data!J32*Input!N34</f>
        <v>0</v>
      </c>
      <c r="P34" s="214">
        <f>Data!L32/Input!$C$5*(Input!I34)</f>
        <v>0</v>
      </c>
      <c r="Q34" s="214">
        <f>Data!K32/Input!$C$5*(Input!I34)</f>
        <v>0</v>
      </c>
      <c r="R34" s="214">
        <f>Data!N32/Input!$C$5*(Input!I34)</f>
        <v>0</v>
      </c>
      <c r="S34" s="214">
        <f>Data!M32/Input!$C$5*(Input!I34)</f>
        <v>0</v>
      </c>
      <c r="T34" s="214">
        <f>Data!Q32/Input!$C$5*(Input!I34)</f>
        <v>0</v>
      </c>
      <c r="U34" s="214">
        <f>Data!R32/Input!$C$5*(Input!I34)</f>
        <v>0</v>
      </c>
      <c r="V34" s="214">
        <f>((Data!O32+Data!P32+Data!S32+Data!T32)/$C$5)*I34</f>
        <v>0</v>
      </c>
      <c r="W34" s="370"/>
      <c r="X34" s="371"/>
      <c r="Y34" s="110"/>
      <c r="Z34" s="376"/>
      <c r="AA34" s="377"/>
      <c r="AB34" s="219">
        <f t="shared" si="2"/>
        <v>0</v>
      </c>
      <c r="AC34" s="382"/>
      <c r="AD34" s="383"/>
      <c r="AE34" s="220">
        <f t="shared" si="3"/>
        <v>0</v>
      </c>
      <c r="AF34" s="382"/>
      <c r="AG34" s="386"/>
      <c r="AH34" s="131"/>
      <c r="AI34" s="391"/>
      <c r="AJ34" s="392"/>
      <c r="AK34" s="111" t="str">
        <f>IF(AI34="","",IF(AI34="N","",(AJ34-Data!F32)/30))</f>
        <v/>
      </c>
      <c r="AL34" s="213" t="str">
        <f>IF(AI34="","",IF(AI34="N","",Data!U32*Input!AK34))</f>
        <v/>
      </c>
      <c r="AM34" s="222" t="str">
        <f>IF(AI34="","",IF(AI34="N","",(J34+K34+L34+O34+P34+Q34+R34+S34+T34+U34+V34+W34+X34+PB!J33+AL34)-(Z34+AB34+AC34+AE34+AF34+AG34)))</f>
        <v/>
      </c>
      <c r="AN34" s="396"/>
    </row>
    <row r="35" spans="1:40" s="88" customFormat="1" ht="15.75" customHeight="1" thickBot="1" x14ac:dyDescent="0.3">
      <c r="A35" s="549" t="s">
        <v>92</v>
      </c>
      <c r="B35" s="550"/>
      <c r="C35" s="550"/>
      <c r="D35" s="550"/>
      <c r="E35" s="550"/>
      <c r="F35" s="550"/>
      <c r="G35" s="550"/>
      <c r="H35" s="550"/>
      <c r="I35" s="550"/>
      <c r="J35" s="550"/>
      <c r="K35" s="550"/>
      <c r="L35" s="550"/>
      <c r="M35" s="550"/>
      <c r="N35" s="550"/>
      <c r="O35" s="550"/>
      <c r="P35" s="550"/>
      <c r="Q35" s="550"/>
      <c r="R35" s="550"/>
      <c r="S35" s="550"/>
      <c r="T35" s="550"/>
      <c r="U35" s="550"/>
      <c r="V35" s="550"/>
      <c r="W35" s="550"/>
      <c r="X35" s="551"/>
      <c r="Z35" s="536" t="s">
        <v>92</v>
      </c>
      <c r="AA35" s="537"/>
      <c r="AB35" s="537"/>
      <c r="AC35" s="537"/>
      <c r="AD35" s="537"/>
      <c r="AE35" s="537"/>
      <c r="AF35" s="537"/>
      <c r="AG35" s="538"/>
      <c r="AH35" s="342"/>
      <c r="AI35" s="536" t="s">
        <v>92</v>
      </c>
      <c r="AJ35" s="537"/>
      <c r="AK35" s="537"/>
      <c r="AL35" s="537"/>
      <c r="AM35" s="537"/>
      <c r="AN35" s="538"/>
    </row>
    <row r="36" spans="1:40" x14ac:dyDescent="0.25">
      <c r="A36" s="91" t="str">
        <f>IF(Data!B34="","",Data!A34)</f>
        <v/>
      </c>
      <c r="B36" s="333">
        <f>Data!B34</f>
        <v>0</v>
      </c>
      <c r="C36" s="334">
        <f>Data!C34</f>
        <v>0</v>
      </c>
      <c r="D36" s="334">
        <f>Data!D34</f>
        <v>0</v>
      </c>
      <c r="E36" s="354"/>
      <c r="F36" s="354"/>
      <c r="G36" s="108">
        <f t="shared" ref="G36:G45" si="4">IF(E36=0,0,F36-E36+1)</f>
        <v>0</v>
      </c>
      <c r="H36" s="357"/>
      <c r="I36" s="109">
        <f t="shared" si="1"/>
        <v>0</v>
      </c>
      <c r="J36" s="360"/>
      <c r="K36" s="335">
        <f>(Data!G34/$C$5)*I36</f>
        <v>0</v>
      </c>
      <c r="L36" s="212">
        <f>(Data!H34/$C$5)*I36</f>
        <v>0</v>
      </c>
      <c r="M36" s="263">
        <f>(Data!I34/Input!$C$5*Input!I36)+Input!N36</f>
        <v>0</v>
      </c>
      <c r="N36" s="363"/>
      <c r="O36" s="266">
        <f>Data!J34*Input!N36</f>
        <v>0</v>
      </c>
      <c r="P36" s="212">
        <f>Data!L34/Input!$C$5*(Input!I36)</f>
        <v>0</v>
      </c>
      <c r="Q36" s="212">
        <f>Data!K34/Input!$C$5*(Input!I36)</f>
        <v>0</v>
      </c>
      <c r="R36" s="212">
        <f>Data!N34/Input!$C$5*(Input!I36)</f>
        <v>0</v>
      </c>
      <c r="S36" s="212">
        <f>Data!M34/Input!$C$5*(Input!I36)</f>
        <v>0</v>
      </c>
      <c r="T36" s="212">
        <f>Data!Q34/Input!$C$5*(Input!I36)</f>
        <v>0</v>
      </c>
      <c r="U36" s="212">
        <f>Data!R34/Input!$C$5*(Input!I36)</f>
        <v>0</v>
      </c>
      <c r="V36" s="212">
        <f>((Data!O34+Data!P34+Data!S34+Data!T34)/$C$5)*I36</f>
        <v>0</v>
      </c>
      <c r="W36" s="366"/>
      <c r="X36" s="367"/>
      <c r="Y36" s="110"/>
      <c r="Z36" s="372"/>
      <c r="AA36" s="373"/>
      <c r="AB36" s="215">
        <f t="shared" ref="AB36:AB45" si="5">K36*AA36</f>
        <v>0</v>
      </c>
      <c r="AC36" s="378"/>
      <c r="AD36" s="379"/>
      <c r="AE36" s="216">
        <f t="shared" si="3"/>
        <v>0</v>
      </c>
      <c r="AF36" s="378"/>
      <c r="AG36" s="384"/>
      <c r="AH36" s="131"/>
      <c r="AI36" s="393"/>
      <c r="AJ36" s="394"/>
      <c r="AK36" s="116" t="str">
        <f>IF(AI36="","",IF(AI36="N","",(AJ36-Data!F34)/30))</f>
        <v/>
      </c>
      <c r="AL36" s="212" t="str">
        <f>IF(AI36="","",IF(AI36="N","",Data!U34*Input!AK36))</f>
        <v/>
      </c>
      <c r="AM36" s="271" t="str">
        <f>IF(AI36="","",IF(AI36="N","",(J36+K36+L36+O36+P36+Q36+R36+S36+T36+U36+V36+W36+X36+PB!J37+AL36)-(Z36+AB36+AC36+AE36+AF36+AG36)))</f>
        <v/>
      </c>
      <c r="AN36" s="397"/>
    </row>
    <row r="37" spans="1:40" x14ac:dyDescent="0.25">
      <c r="A37" s="93" t="str">
        <f>IF(Data!B35="","",Data!A35)</f>
        <v/>
      </c>
      <c r="B37" s="336">
        <f>Data!B35</f>
        <v>0</v>
      </c>
      <c r="C37" s="337">
        <f>Data!C35</f>
        <v>0</v>
      </c>
      <c r="D37" s="337">
        <f>Data!D35</f>
        <v>0</v>
      </c>
      <c r="E37" s="355"/>
      <c r="F37" s="355"/>
      <c r="G37" s="112">
        <f t="shared" si="4"/>
        <v>0</v>
      </c>
      <c r="H37" s="358"/>
      <c r="I37" s="113">
        <f t="shared" si="1"/>
        <v>0</v>
      </c>
      <c r="J37" s="361"/>
      <c r="K37" s="338">
        <f>(Data!G35/$C$5)*I37</f>
        <v>0</v>
      </c>
      <c r="L37" s="213">
        <f>(Data!H35/$C$5)*I37</f>
        <v>0</v>
      </c>
      <c r="M37" s="264">
        <f>(Data!I35/Input!$C$5*Input!I37)+Input!N37</f>
        <v>0</v>
      </c>
      <c r="N37" s="364"/>
      <c r="O37" s="267">
        <f>Data!J35*Input!N37</f>
        <v>0</v>
      </c>
      <c r="P37" s="213">
        <f>Data!L35/Input!$C$5*(Input!I37)</f>
        <v>0</v>
      </c>
      <c r="Q37" s="213">
        <f>Data!K35/Input!$C$5*(Input!I37)</f>
        <v>0</v>
      </c>
      <c r="R37" s="213">
        <f>Data!N35/Input!$C$5*(Input!I37)</f>
        <v>0</v>
      </c>
      <c r="S37" s="213">
        <f>Data!M35/Input!$C$5*(Input!I37)</f>
        <v>0</v>
      </c>
      <c r="T37" s="213">
        <f>Data!Q35/Input!$C$5*(Input!I37)</f>
        <v>0</v>
      </c>
      <c r="U37" s="213">
        <f>Data!R35/Input!$C$5*(Input!I37)</f>
        <v>0</v>
      </c>
      <c r="V37" s="213">
        <f>((Data!O35+Data!P35+Data!S35+Data!T35)/$C$5)*I37</f>
        <v>0</v>
      </c>
      <c r="W37" s="368"/>
      <c r="X37" s="369"/>
      <c r="Y37" s="110"/>
      <c r="Z37" s="374"/>
      <c r="AA37" s="375"/>
      <c r="AB37" s="217">
        <f t="shared" si="5"/>
        <v>0</v>
      </c>
      <c r="AC37" s="380"/>
      <c r="AD37" s="381"/>
      <c r="AE37" s="218">
        <f t="shared" si="3"/>
        <v>0</v>
      </c>
      <c r="AF37" s="380"/>
      <c r="AG37" s="385"/>
      <c r="AH37" s="131"/>
      <c r="AI37" s="389"/>
      <c r="AJ37" s="390"/>
      <c r="AK37" s="111" t="str">
        <f>IF(AI37="","",IF(AI37="N","",(AJ37-Data!F35)/30))</f>
        <v/>
      </c>
      <c r="AL37" s="213" t="str">
        <f>IF(AI37="","",IF(AI37="N","",Data!U35*Input!AK37))</f>
        <v/>
      </c>
      <c r="AM37" s="270" t="str">
        <f>IF(AI37="","",IF(AI37="N","",(J37+K37+L37+O37+P37+Q37+R37+S37+T37+U37+V37+W37+X37+PB!J38+AL37)-(Z37+AB37+AC37+AE37+AF37+AG37)))</f>
        <v/>
      </c>
      <c r="AN37" s="398"/>
    </row>
    <row r="38" spans="1:40" x14ac:dyDescent="0.25">
      <c r="A38" s="93" t="str">
        <f>IF(Data!B36="","",Data!A36)</f>
        <v/>
      </c>
      <c r="B38" s="336">
        <f>Data!B36</f>
        <v>0</v>
      </c>
      <c r="C38" s="337">
        <f>Data!C36</f>
        <v>0</v>
      </c>
      <c r="D38" s="337">
        <f>Data!D36</f>
        <v>0</v>
      </c>
      <c r="E38" s="355"/>
      <c r="F38" s="355"/>
      <c r="G38" s="112">
        <f t="shared" si="4"/>
        <v>0</v>
      </c>
      <c r="H38" s="358"/>
      <c r="I38" s="113">
        <f t="shared" si="1"/>
        <v>0</v>
      </c>
      <c r="J38" s="361"/>
      <c r="K38" s="338">
        <f>(Data!G36/$C$5)*I38</f>
        <v>0</v>
      </c>
      <c r="L38" s="213">
        <f>(Data!H36/$C$5)*I38</f>
        <v>0</v>
      </c>
      <c r="M38" s="264">
        <f>(Data!I36/Input!$C$5*Input!I38)+Input!N38</f>
        <v>0</v>
      </c>
      <c r="N38" s="364"/>
      <c r="O38" s="267">
        <f>Data!J36*Input!N38</f>
        <v>0</v>
      </c>
      <c r="P38" s="213">
        <f>Data!L36/Input!$C$5*(Input!I38)</f>
        <v>0</v>
      </c>
      <c r="Q38" s="213">
        <f>Data!K36/Input!$C$5*(Input!I38)</f>
        <v>0</v>
      </c>
      <c r="R38" s="213">
        <f>Data!N36/Input!$C$5*(Input!I38)</f>
        <v>0</v>
      </c>
      <c r="S38" s="213">
        <f>Data!M36/Input!$C$5*(Input!I38)</f>
        <v>0</v>
      </c>
      <c r="T38" s="213">
        <f>Data!Q36/Input!$C$5*(Input!I38)</f>
        <v>0</v>
      </c>
      <c r="U38" s="213">
        <f>Data!R36/Input!$C$5*(Input!I38)</f>
        <v>0</v>
      </c>
      <c r="V38" s="213">
        <f>((Data!O36+Data!P36+Data!S36+Data!T36)/$C$5)*I38</f>
        <v>0</v>
      </c>
      <c r="W38" s="368"/>
      <c r="X38" s="369"/>
      <c r="Y38" s="110"/>
      <c r="Z38" s="374"/>
      <c r="AA38" s="375"/>
      <c r="AB38" s="217">
        <f t="shared" si="5"/>
        <v>0</v>
      </c>
      <c r="AC38" s="380"/>
      <c r="AD38" s="381"/>
      <c r="AE38" s="218">
        <f t="shared" si="3"/>
        <v>0</v>
      </c>
      <c r="AF38" s="380"/>
      <c r="AG38" s="385"/>
      <c r="AH38" s="131"/>
      <c r="AI38" s="389"/>
      <c r="AJ38" s="390"/>
      <c r="AK38" s="111" t="str">
        <f>IF(AI38="","",IF(AI38="N","",(AJ38-Data!F36)/30))</f>
        <v/>
      </c>
      <c r="AL38" s="213" t="str">
        <f>IF(AI38="","",IF(AI38="N","",Data!U36*Input!AK38))</f>
        <v/>
      </c>
      <c r="AM38" s="270" t="str">
        <f>IF(AI38="","",IF(AI38="N","",(J38+K38+L38+O38+P38+Q38+R38+S38+T38+U38+V38+W38+X38+PB!J39+AL38)-(Z38+AB38+AC38+AE38+AF38+AG38)))</f>
        <v/>
      </c>
      <c r="AN38" s="398"/>
    </row>
    <row r="39" spans="1:40" x14ac:dyDescent="0.25">
      <c r="A39" s="93" t="str">
        <f>IF(Data!B37="","",Data!A37)</f>
        <v/>
      </c>
      <c r="B39" s="336">
        <f>Data!B37</f>
        <v>0</v>
      </c>
      <c r="C39" s="337">
        <f>Data!C37</f>
        <v>0</v>
      </c>
      <c r="D39" s="337">
        <f>Data!D37</f>
        <v>0</v>
      </c>
      <c r="E39" s="355"/>
      <c r="F39" s="355"/>
      <c r="G39" s="112">
        <f t="shared" si="4"/>
        <v>0</v>
      </c>
      <c r="H39" s="358"/>
      <c r="I39" s="113">
        <f t="shared" si="1"/>
        <v>0</v>
      </c>
      <c r="J39" s="361"/>
      <c r="K39" s="338">
        <f>(Data!G37/$C$5)*I39</f>
        <v>0</v>
      </c>
      <c r="L39" s="213">
        <f>(Data!H37/$C$5)*I39</f>
        <v>0</v>
      </c>
      <c r="M39" s="264">
        <f>(Data!I37/Input!$C$5*Input!I39)+Input!N39</f>
        <v>0</v>
      </c>
      <c r="N39" s="364"/>
      <c r="O39" s="267">
        <f>Data!J37*Input!N39</f>
        <v>0</v>
      </c>
      <c r="P39" s="213">
        <f>Data!L37/Input!$C$5*(Input!I39)</f>
        <v>0</v>
      </c>
      <c r="Q39" s="213">
        <f>Data!K37/Input!$C$5*(Input!I39)</f>
        <v>0</v>
      </c>
      <c r="R39" s="213">
        <f>Data!N37/Input!$C$5*(Input!I39)</f>
        <v>0</v>
      </c>
      <c r="S39" s="213">
        <f>Data!M37/Input!$C$5*(Input!I39)</f>
        <v>0</v>
      </c>
      <c r="T39" s="213">
        <f>Data!Q37/Input!$C$5*(Input!I39)</f>
        <v>0</v>
      </c>
      <c r="U39" s="213">
        <f>Data!R37/Input!$C$5*(Input!I39)</f>
        <v>0</v>
      </c>
      <c r="V39" s="213">
        <f>((Data!O37+Data!P37+Data!S37+Data!T37)/$C$5)*I39</f>
        <v>0</v>
      </c>
      <c r="W39" s="368"/>
      <c r="X39" s="369"/>
      <c r="Y39" s="110"/>
      <c r="Z39" s="374"/>
      <c r="AA39" s="375"/>
      <c r="AB39" s="217">
        <f t="shared" si="5"/>
        <v>0</v>
      </c>
      <c r="AC39" s="380"/>
      <c r="AD39" s="381"/>
      <c r="AE39" s="218">
        <f t="shared" si="3"/>
        <v>0</v>
      </c>
      <c r="AF39" s="380"/>
      <c r="AG39" s="385"/>
      <c r="AH39" s="131"/>
      <c r="AI39" s="389"/>
      <c r="AJ39" s="390"/>
      <c r="AK39" s="111" t="str">
        <f>IF(AI39="","",IF(AI39="N","",(AJ39-Data!F37)/30))</f>
        <v/>
      </c>
      <c r="AL39" s="213" t="str">
        <f>IF(AI39="","",IF(AI39="N","",Data!U37*Input!AK39))</f>
        <v/>
      </c>
      <c r="AM39" s="270" t="str">
        <f>IF(AI39="","",IF(AI39="N","",(J39+K39+L39+O39+P39+Q39+R39+S39+T39+U39+V39+W39+X39+PB!J40+AL39)-(Z39+AB39+AC39+AE39+AF39+AG39)))</f>
        <v/>
      </c>
      <c r="AN39" s="398"/>
    </row>
    <row r="40" spans="1:40" x14ac:dyDescent="0.25">
      <c r="A40" s="93" t="str">
        <f>IF(Data!B38="","",Data!A38)</f>
        <v/>
      </c>
      <c r="B40" s="336">
        <f>Data!B38</f>
        <v>0</v>
      </c>
      <c r="C40" s="337">
        <f>Data!C38</f>
        <v>0</v>
      </c>
      <c r="D40" s="337">
        <f>Data!D38</f>
        <v>0</v>
      </c>
      <c r="E40" s="355"/>
      <c r="F40" s="355"/>
      <c r="G40" s="112">
        <f t="shared" si="4"/>
        <v>0</v>
      </c>
      <c r="H40" s="358"/>
      <c r="I40" s="113">
        <f t="shared" si="1"/>
        <v>0</v>
      </c>
      <c r="J40" s="361"/>
      <c r="K40" s="338">
        <f>(Data!G38/$C$5)*I40</f>
        <v>0</v>
      </c>
      <c r="L40" s="213">
        <f>(Data!H38/$C$5)*I40</f>
        <v>0</v>
      </c>
      <c r="M40" s="264">
        <f>(Data!I38/Input!$C$5*Input!I40)+Input!N40</f>
        <v>0</v>
      </c>
      <c r="N40" s="364"/>
      <c r="O40" s="267">
        <f>Data!J38*Input!N40</f>
        <v>0</v>
      </c>
      <c r="P40" s="213">
        <f>Data!L38/Input!$C$5*(Input!I40)</f>
        <v>0</v>
      </c>
      <c r="Q40" s="213">
        <f>Data!K38/Input!$C$5*(Input!I40)</f>
        <v>0</v>
      </c>
      <c r="R40" s="213">
        <f>Data!N38/Input!$C$5*(Input!I40)</f>
        <v>0</v>
      </c>
      <c r="S40" s="213">
        <f>Data!M38/Input!$C$5*(Input!I40)</f>
        <v>0</v>
      </c>
      <c r="T40" s="213">
        <f>Data!Q38/Input!$C$5*(Input!I40)</f>
        <v>0</v>
      </c>
      <c r="U40" s="213">
        <f>Data!R38/Input!$C$5*(Input!I40)</f>
        <v>0</v>
      </c>
      <c r="V40" s="213">
        <f>((Data!O38+Data!P38+Data!S38+Data!T38)/$C$5)*I40</f>
        <v>0</v>
      </c>
      <c r="W40" s="368"/>
      <c r="X40" s="369"/>
      <c r="Y40" s="110"/>
      <c r="Z40" s="374"/>
      <c r="AA40" s="375"/>
      <c r="AB40" s="217">
        <f t="shared" si="5"/>
        <v>0</v>
      </c>
      <c r="AC40" s="380"/>
      <c r="AD40" s="381"/>
      <c r="AE40" s="218">
        <f t="shared" si="3"/>
        <v>0</v>
      </c>
      <c r="AF40" s="380"/>
      <c r="AG40" s="385"/>
      <c r="AH40" s="131"/>
      <c r="AI40" s="389"/>
      <c r="AJ40" s="390"/>
      <c r="AK40" s="111" t="str">
        <f>IF(AI40="","",IF(AI40="N","",(AJ40-Data!F38)/30))</f>
        <v/>
      </c>
      <c r="AL40" s="213" t="str">
        <f>IF(AI40="","",IF(AI40="N","",Data!U38*Input!AK40))</f>
        <v/>
      </c>
      <c r="AM40" s="270" t="str">
        <f>IF(AI40="","",IF(AI40="N","",(J40+K40+L40+O40+P40+Q40+R40+S40+T40+U40+V40+W40+X40+PB!J41+AL40)-(Z40+AB40+AC40+AE40+AF40+AG40)))</f>
        <v/>
      </c>
      <c r="AN40" s="398"/>
    </row>
    <row r="41" spans="1:40" x14ac:dyDescent="0.25">
      <c r="A41" s="93" t="str">
        <f>IF(Data!B39="","",Data!A39)</f>
        <v/>
      </c>
      <c r="B41" s="336">
        <f>Data!B39</f>
        <v>0</v>
      </c>
      <c r="C41" s="337">
        <f>Data!C39</f>
        <v>0</v>
      </c>
      <c r="D41" s="337">
        <f>Data!D39</f>
        <v>0</v>
      </c>
      <c r="E41" s="355"/>
      <c r="F41" s="355"/>
      <c r="G41" s="112">
        <f t="shared" si="4"/>
        <v>0</v>
      </c>
      <c r="H41" s="358"/>
      <c r="I41" s="113">
        <f t="shared" si="1"/>
        <v>0</v>
      </c>
      <c r="J41" s="361"/>
      <c r="K41" s="338">
        <f>(Data!G39/$C$5)*I41</f>
        <v>0</v>
      </c>
      <c r="L41" s="213">
        <f>(Data!H39/$C$5)*I41</f>
        <v>0</v>
      </c>
      <c r="M41" s="264">
        <f>(Data!I39/Input!$C$5*Input!I41)+Input!N41</f>
        <v>0</v>
      </c>
      <c r="N41" s="364"/>
      <c r="O41" s="267">
        <f>Data!J39*Input!N41</f>
        <v>0</v>
      </c>
      <c r="P41" s="213">
        <f>Data!L39/Input!$C$5*(Input!I41)</f>
        <v>0</v>
      </c>
      <c r="Q41" s="213">
        <f>Data!K39/Input!$C$5*(Input!I41)</f>
        <v>0</v>
      </c>
      <c r="R41" s="213">
        <f>Data!N39/Input!$C$5*(Input!I41)</f>
        <v>0</v>
      </c>
      <c r="S41" s="213">
        <f>Data!M39/Input!$C$5*(Input!I41)</f>
        <v>0</v>
      </c>
      <c r="T41" s="213">
        <f>Data!Q39/Input!$C$5*(Input!I41)</f>
        <v>0</v>
      </c>
      <c r="U41" s="213">
        <f>Data!R39/Input!$C$5*(Input!I41)</f>
        <v>0</v>
      </c>
      <c r="V41" s="213">
        <f>((Data!O39+Data!P39+Data!S39+Data!T39)/$C$5)*I41</f>
        <v>0</v>
      </c>
      <c r="W41" s="368"/>
      <c r="X41" s="369"/>
      <c r="Y41" s="110"/>
      <c r="Z41" s="374"/>
      <c r="AA41" s="375"/>
      <c r="AB41" s="217">
        <f t="shared" si="5"/>
        <v>0</v>
      </c>
      <c r="AC41" s="380"/>
      <c r="AD41" s="381"/>
      <c r="AE41" s="218">
        <f t="shared" si="3"/>
        <v>0</v>
      </c>
      <c r="AF41" s="380"/>
      <c r="AG41" s="385"/>
      <c r="AH41" s="131"/>
      <c r="AI41" s="389"/>
      <c r="AJ41" s="390"/>
      <c r="AK41" s="111" t="str">
        <f>IF(AI41="","",IF(AI41="N","",(AJ41-Data!F39)/30))</f>
        <v/>
      </c>
      <c r="AL41" s="213" t="str">
        <f>IF(AI41="","",IF(AI41="N","",Data!U39*Input!AK41))</f>
        <v/>
      </c>
      <c r="AM41" s="270" t="str">
        <f>IF(AI41="","",IF(AI41="N","",(J41+K41+L41+O41+P41+Q41+R41+S41+T41+U41+V41+W41+X41+PB!J42+AL41)-(Z41+AB41+AC41+AE41+AF41+AG41)))</f>
        <v/>
      </c>
      <c r="AN41" s="398"/>
    </row>
    <row r="42" spans="1:40" x14ac:dyDescent="0.25">
      <c r="A42" s="93" t="str">
        <f>IF(Data!B40="","",Data!A40)</f>
        <v/>
      </c>
      <c r="B42" s="336">
        <f>Data!B40</f>
        <v>0</v>
      </c>
      <c r="C42" s="337">
        <f>Data!C40</f>
        <v>0</v>
      </c>
      <c r="D42" s="337">
        <f>Data!D40</f>
        <v>0</v>
      </c>
      <c r="E42" s="355"/>
      <c r="F42" s="355"/>
      <c r="G42" s="112">
        <f t="shared" si="4"/>
        <v>0</v>
      </c>
      <c r="H42" s="358"/>
      <c r="I42" s="113">
        <f t="shared" si="1"/>
        <v>0</v>
      </c>
      <c r="J42" s="361"/>
      <c r="K42" s="338">
        <f>(Data!G40/$C$5)*I42</f>
        <v>0</v>
      </c>
      <c r="L42" s="213">
        <f>(Data!H40/$C$5)*I42</f>
        <v>0</v>
      </c>
      <c r="M42" s="264">
        <f>(Data!I40/Input!$C$5*Input!I42)+Input!N42</f>
        <v>0</v>
      </c>
      <c r="N42" s="364"/>
      <c r="O42" s="267">
        <f>Data!J40*Input!N42</f>
        <v>0</v>
      </c>
      <c r="P42" s="213">
        <f>Data!L40/Input!$C$5*(Input!I42)</f>
        <v>0</v>
      </c>
      <c r="Q42" s="213">
        <f>Data!K40/Input!$C$5*(Input!I42)</f>
        <v>0</v>
      </c>
      <c r="R42" s="213">
        <f>Data!N40/Input!$C$5*(Input!I42)</f>
        <v>0</v>
      </c>
      <c r="S42" s="213">
        <f>Data!M40/Input!$C$5*(Input!I42)</f>
        <v>0</v>
      </c>
      <c r="T42" s="213">
        <f>Data!Q40/Input!$C$5*(Input!I42)</f>
        <v>0</v>
      </c>
      <c r="U42" s="213">
        <f>Data!R40/Input!$C$5*(Input!I42)</f>
        <v>0</v>
      </c>
      <c r="V42" s="213">
        <f>((Data!O40+Data!P40+Data!S40+Data!T40)/$C$5)*I42</f>
        <v>0</v>
      </c>
      <c r="W42" s="368"/>
      <c r="X42" s="369"/>
      <c r="Y42" s="110"/>
      <c r="Z42" s="374"/>
      <c r="AA42" s="375"/>
      <c r="AB42" s="217">
        <f t="shared" si="5"/>
        <v>0</v>
      </c>
      <c r="AC42" s="380"/>
      <c r="AD42" s="381"/>
      <c r="AE42" s="218">
        <f t="shared" si="3"/>
        <v>0</v>
      </c>
      <c r="AF42" s="380"/>
      <c r="AG42" s="385"/>
      <c r="AH42" s="131"/>
      <c r="AI42" s="389"/>
      <c r="AJ42" s="390"/>
      <c r="AK42" s="111" t="str">
        <f>IF(AI42="","",IF(AI42="N","",(AJ42-Data!F40)/30))</f>
        <v/>
      </c>
      <c r="AL42" s="213" t="str">
        <f>IF(AI42="","",IF(AI42="N","",Data!U40*Input!AK42))</f>
        <v/>
      </c>
      <c r="AM42" s="270" t="str">
        <f>IF(AI42="","",IF(AI42="N","",(J42+K42+L42+O42+P42+Q42+R42+S42+T42+U42+V42+W42+X42+PB!J43+AL42)-(Z42+AB42+AC42+AE42+AF42+AG42)))</f>
        <v/>
      </c>
      <c r="AN42" s="398"/>
    </row>
    <row r="43" spans="1:40" x14ac:dyDescent="0.25">
      <c r="A43" s="93" t="str">
        <f>IF(Data!B41="","",Data!A41)</f>
        <v/>
      </c>
      <c r="B43" s="336">
        <f>Data!B41</f>
        <v>0</v>
      </c>
      <c r="C43" s="337">
        <f>Data!C41</f>
        <v>0</v>
      </c>
      <c r="D43" s="337">
        <f>Data!D41</f>
        <v>0</v>
      </c>
      <c r="E43" s="355"/>
      <c r="F43" s="355"/>
      <c r="G43" s="112">
        <f t="shared" si="4"/>
        <v>0</v>
      </c>
      <c r="H43" s="358"/>
      <c r="I43" s="113">
        <f t="shared" si="1"/>
        <v>0</v>
      </c>
      <c r="J43" s="361"/>
      <c r="K43" s="338">
        <f>(Data!G41/$C$5)*I43</f>
        <v>0</v>
      </c>
      <c r="L43" s="213">
        <f>(Data!H41/$C$5)*I43</f>
        <v>0</v>
      </c>
      <c r="M43" s="264">
        <f>(Data!I41/Input!$C$5*Input!I43)+Input!N43</f>
        <v>0</v>
      </c>
      <c r="N43" s="364"/>
      <c r="O43" s="267">
        <f>Data!J41*Input!N43</f>
        <v>0</v>
      </c>
      <c r="P43" s="213">
        <f>Data!L41/Input!$C$5*(Input!I43)</f>
        <v>0</v>
      </c>
      <c r="Q43" s="213">
        <f>Data!K41/Input!$C$5*(Input!I43)</f>
        <v>0</v>
      </c>
      <c r="R43" s="213">
        <f>Data!N41/Input!$C$5*(Input!I43)</f>
        <v>0</v>
      </c>
      <c r="S43" s="213">
        <f>Data!M41/Input!$C$5*(Input!I43)</f>
        <v>0</v>
      </c>
      <c r="T43" s="213">
        <f>Data!Q41/Input!$C$5*(Input!I43)</f>
        <v>0</v>
      </c>
      <c r="U43" s="213">
        <f>Data!R41/Input!$C$5*(Input!I43)</f>
        <v>0</v>
      </c>
      <c r="V43" s="213">
        <f>((Data!O41+Data!P41+Data!S41+Data!T41)/$C$5)*I43</f>
        <v>0</v>
      </c>
      <c r="W43" s="368"/>
      <c r="X43" s="369"/>
      <c r="Y43" s="110"/>
      <c r="Z43" s="374"/>
      <c r="AA43" s="375"/>
      <c r="AB43" s="217">
        <f t="shared" si="5"/>
        <v>0</v>
      </c>
      <c r="AC43" s="380"/>
      <c r="AD43" s="381"/>
      <c r="AE43" s="218">
        <f t="shared" si="3"/>
        <v>0</v>
      </c>
      <c r="AF43" s="380"/>
      <c r="AG43" s="385"/>
      <c r="AH43" s="131"/>
      <c r="AI43" s="389"/>
      <c r="AJ43" s="390"/>
      <c r="AK43" s="111" t="str">
        <f>IF(AI43="","",IF(AI43="N","",(AJ43-Data!F41)/30))</f>
        <v/>
      </c>
      <c r="AL43" s="213" t="str">
        <f>IF(AI43="","",IF(AI43="N","",Data!U41*Input!AK43))</f>
        <v/>
      </c>
      <c r="AM43" s="270" t="str">
        <f>IF(AI43="","",IF(AI43="N","",(J43+K43+L43+O43+P43+Q43+R43+S43+T43+U43+V43+W43+X43+PB!J44+AL43)-(Z43+AB43+AC43+AE43+AF43+AG43)))</f>
        <v/>
      </c>
      <c r="AN43" s="398"/>
    </row>
    <row r="44" spans="1:40" x14ac:dyDescent="0.25">
      <c r="A44" s="93" t="str">
        <f>IF(Data!B42="","",Data!A42)</f>
        <v/>
      </c>
      <c r="B44" s="336">
        <f>Data!B42</f>
        <v>0</v>
      </c>
      <c r="C44" s="337">
        <f>Data!C42</f>
        <v>0</v>
      </c>
      <c r="D44" s="337">
        <f>Data!D42</f>
        <v>0</v>
      </c>
      <c r="E44" s="355"/>
      <c r="F44" s="355"/>
      <c r="G44" s="112">
        <f t="shared" si="4"/>
        <v>0</v>
      </c>
      <c r="H44" s="358"/>
      <c r="I44" s="113">
        <f t="shared" si="1"/>
        <v>0</v>
      </c>
      <c r="J44" s="361"/>
      <c r="K44" s="338">
        <f>(Data!G42/$C$5)*I44</f>
        <v>0</v>
      </c>
      <c r="L44" s="213">
        <f>(Data!H42/$C$5)*I44</f>
        <v>0</v>
      </c>
      <c r="M44" s="264">
        <f>(Data!I42/Input!$C$5*Input!I44)+Input!N44</f>
        <v>0</v>
      </c>
      <c r="N44" s="364"/>
      <c r="O44" s="267">
        <f>Data!J42*Input!N44</f>
        <v>0</v>
      </c>
      <c r="P44" s="213">
        <f>Data!L42/Input!$C$5*(Input!I44)</f>
        <v>0</v>
      </c>
      <c r="Q44" s="213">
        <f>Data!K42/Input!$C$5*(Input!I44)</f>
        <v>0</v>
      </c>
      <c r="R44" s="213">
        <f>Data!N42/Input!$C$5*(Input!I44)</f>
        <v>0</v>
      </c>
      <c r="S44" s="213">
        <f>Data!M42/Input!$C$5*(Input!I44)</f>
        <v>0</v>
      </c>
      <c r="T44" s="213">
        <f>Data!Q42/Input!$C$5*(Input!I44)</f>
        <v>0</v>
      </c>
      <c r="U44" s="213">
        <f>Data!R42/Input!$C$5*(Input!I44)</f>
        <v>0</v>
      </c>
      <c r="V44" s="213">
        <f>((Data!O42+Data!P42+Data!S42+Data!T42)/$C$5)*I44</f>
        <v>0</v>
      </c>
      <c r="W44" s="368"/>
      <c r="X44" s="369"/>
      <c r="Y44" s="110"/>
      <c r="Z44" s="374"/>
      <c r="AA44" s="375"/>
      <c r="AB44" s="217">
        <f t="shared" si="5"/>
        <v>0</v>
      </c>
      <c r="AC44" s="380"/>
      <c r="AD44" s="381"/>
      <c r="AE44" s="218">
        <f t="shared" si="3"/>
        <v>0</v>
      </c>
      <c r="AF44" s="380"/>
      <c r="AG44" s="385"/>
      <c r="AH44" s="131"/>
      <c r="AI44" s="389"/>
      <c r="AJ44" s="390"/>
      <c r="AK44" s="111" t="str">
        <f>IF(AI44="","",IF(AI44="N","",(AJ44-Data!F42)/30))</f>
        <v/>
      </c>
      <c r="AL44" s="213" t="str">
        <f>IF(AI44="","",IF(AI44="N","",Data!U42*Input!AK44))</f>
        <v/>
      </c>
      <c r="AM44" s="270" t="str">
        <f>IF(AI44="","",IF(AI44="N","",(J44+K44+L44+O44+P44+Q44+R44+S44+T44+U44+V44+W44+X44+PB!J45+AL44)-(Z44+AB44+AC44+AE44+AF44+AG44)))</f>
        <v/>
      </c>
      <c r="AN44" s="398"/>
    </row>
    <row r="45" spans="1:40" ht="13.5" thickBot="1" x14ac:dyDescent="0.3">
      <c r="A45" s="95" t="str">
        <f>IF(Data!B43="","",Data!A43)</f>
        <v/>
      </c>
      <c r="B45" s="339">
        <f>Data!B43</f>
        <v>0</v>
      </c>
      <c r="C45" s="340">
        <f>Data!C43</f>
        <v>0</v>
      </c>
      <c r="D45" s="340">
        <f>Data!D43</f>
        <v>0</v>
      </c>
      <c r="E45" s="356"/>
      <c r="F45" s="356"/>
      <c r="G45" s="203">
        <f t="shared" si="4"/>
        <v>0</v>
      </c>
      <c r="H45" s="359"/>
      <c r="I45" s="114">
        <f t="shared" si="1"/>
        <v>0</v>
      </c>
      <c r="J45" s="362"/>
      <c r="K45" s="341">
        <f>(Data!G43/$C$5)*I45</f>
        <v>0</v>
      </c>
      <c r="L45" s="214">
        <f>(Data!H43/$C$5)*I45</f>
        <v>0</v>
      </c>
      <c r="M45" s="262">
        <f>(Data!I43/Input!$C$5*Input!I45)+Input!N45</f>
        <v>0</v>
      </c>
      <c r="N45" s="365"/>
      <c r="O45" s="265">
        <f>Data!J43*Input!N45</f>
        <v>0</v>
      </c>
      <c r="P45" s="214">
        <f>Data!L43/Input!$C$5*(Input!I45)</f>
        <v>0</v>
      </c>
      <c r="Q45" s="214">
        <f>Data!K43/Input!$C$5*(Input!I45)</f>
        <v>0</v>
      </c>
      <c r="R45" s="214">
        <f>Data!N43/Input!$C$5*(Input!I45)</f>
        <v>0</v>
      </c>
      <c r="S45" s="214">
        <f>Data!M43/Input!$C$5*(Input!I45)</f>
        <v>0</v>
      </c>
      <c r="T45" s="214">
        <f>Data!Q43/Input!$C$5*(Input!I45)</f>
        <v>0</v>
      </c>
      <c r="U45" s="214">
        <f>Data!R43/Input!$C$5*(Input!I45)</f>
        <v>0</v>
      </c>
      <c r="V45" s="214">
        <f>((Data!O43+Data!P43+Data!S43+Data!T43)/$C$5)*I45</f>
        <v>0</v>
      </c>
      <c r="W45" s="370"/>
      <c r="X45" s="371"/>
      <c r="Y45" s="110"/>
      <c r="Z45" s="376"/>
      <c r="AA45" s="377"/>
      <c r="AB45" s="219">
        <f t="shared" si="5"/>
        <v>0</v>
      </c>
      <c r="AC45" s="382"/>
      <c r="AD45" s="383"/>
      <c r="AE45" s="220">
        <f t="shared" si="3"/>
        <v>0</v>
      </c>
      <c r="AF45" s="382"/>
      <c r="AG45" s="386"/>
      <c r="AH45" s="131"/>
      <c r="AI45" s="391"/>
      <c r="AJ45" s="392"/>
      <c r="AK45" s="115" t="str">
        <f>IF(AI45="","",IF(AI45="N","",(AJ45-Data!F43)/30))</f>
        <v/>
      </c>
      <c r="AL45" s="214" t="str">
        <f>IF(AI45="","",IF(AI45="N","",Data!U43*Input!AK45))</f>
        <v/>
      </c>
      <c r="AM45" s="272" t="str">
        <f>IF(AI45="","",IF(AI45="N","",(J45+K45+L45+O45+P45+Q45+R45+S45+T45+U45+V45+W45+X45+PB!J46+AL45)-(Z45+AB45+AC45+AE45+AF45+AG45)))</f>
        <v/>
      </c>
      <c r="AN45" s="399"/>
    </row>
    <row r="46" spans="1:40" ht="13.5" thickBot="1" x14ac:dyDescent="0.3"/>
    <row r="47" spans="1:40" x14ac:dyDescent="0.25">
      <c r="G47" s="344"/>
      <c r="H47" s="345"/>
      <c r="I47" s="345"/>
      <c r="J47" s="345"/>
      <c r="K47" s="345"/>
      <c r="L47" s="345"/>
      <c r="M47" s="345"/>
      <c r="N47" s="345"/>
      <c r="O47" s="345"/>
      <c r="P47" s="345"/>
      <c r="Q47" s="345"/>
      <c r="R47" s="345"/>
      <c r="S47" s="345"/>
      <c r="T47" s="345"/>
      <c r="U47" s="345"/>
      <c r="V47" s="346"/>
    </row>
    <row r="48" spans="1:40" x14ac:dyDescent="0.25">
      <c r="C48" s="79"/>
      <c r="D48" s="79"/>
      <c r="G48" s="347"/>
      <c r="H48" s="533" t="s">
        <v>145</v>
      </c>
      <c r="I48" s="533"/>
      <c r="J48" s="533"/>
      <c r="K48" s="533"/>
      <c r="L48" s="533"/>
      <c r="M48" s="400"/>
      <c r="N48" s="348"/>
      <c r="V48" s="349"/>
    </row>
    <row r="49" spans="7:22" x14ac:dyDescent="0.25">
      <c r="G49" s="347"/>
      <c r="V49" s="349"/>
    </row>
    <row r="50" spans="7:22" x14ac:dyDescent="0.25">
      <c r="G50" s="347"/>
      <c r="H50" s="533" t="s">
        <v>146</v>
      </c>
      <c r="I50" s="533"/>
      <c r="J50" s="533"/>
      <c r="K50" s="533"/>
      <c r="L50" s="533"/>
      <c r="M50" s="350" t="str">
        <f>IF(M48="","",(M48-(SUM(N10:N34,N36:N45))))</f>
        <v/>
      </c>
      <c r="V50" s="349"/>
    </row>
    <row r="51" spans="7:22" x14ac:dyDescent="0.25">
      <c r="G51" s="347"/>
      <c r="V51" s="349"/>
    </row>
    <row r="52" spans="7:22" x14ac:dyDescent="0.25">
      <c r="G52" s="347"/>
      <c r="H52" s="533" t="s">
        <v>147</v>
      </c>
      <c r="I52" s="533"/>
      <c r="J52" s="533"/>
      <c r="K52" s="533"/>
      <c r="L52" s="533"/>
      <c r="M52" s="532"/>
      <c r="N52" s="532"/>
      <c r="O52" s="532"/>
      <c r="P52" s="532"/>
      <c r="Q52" s="532"/>
      <c r="R52" s="532"/>
      <c r="S52" s="532"/>
      <c r="T52" s="532"/>
      <c r="U52" s="532"/>
      <c r="V52" s="349"/>
    </row>
    <row r="53" spans="7:22" x14ac:dyDescent="0.25">
      <c r="G53" s="347"/>
      <c r="M53" s="532"/>
      <c r="N53" s="532"/>
      <c r="O53" s="532"/>
      <c r="P53" s="532"/>
      <c r="Q53" s="532"/>
      <c r="R53" s="532"/>
      <c r="S53" s="532"/>
      <c r="T53" s="532"/>
      <c r="U53" s="532"/>
      <c r="V53" s="349"/>
    </row>
    <row r="54" spans="7:22" x14ac:dyDescent="0.25">
      <c r="G54" s="347"/>
      <c r="M54" s="532"/>
      <c r="N54" s="532"/>
      <c r="O54" s="532"/>
      <c r="P54" s="532"/>
      <c r="Q54" s="532"/>
      <c r="R54" s="532"/>
      <c r="S54" s="532"/>
      <c r="T54" s="532"/>
      <c r="U54" s="532"/>
      <c r="V54" s="349"/>
    </row>
    <row r="55" spans="7:22" x14ac:dyDescent="0.25">
      <c r="G55" s="347"/>
      <c r="M55" s="532"/>
      <c r="N55" s="532"/>
      <c r="O55" s="532"/>
      <c r="P55" s="532"/>
      <c r="Q55" s="532"/>
      <c r="R55" s="532"/>
      <c r="S55" s="532"/>
      <c r="T55" s="532"/>
      <c r="U55" s="532"/>
      <c r="V55" s="349"/>
    </row>
    <row r="56" spans="7:22" ht="13.5" thickBot="1" x14ac:dyDescent="0.3">
      <c r="G56" s="351"/>
      <c r="H56" s="352"/>
      <c r="I56" s="352"/>
      <c r="J56" s="352"/>
      <c r="K56" s="352"/>
      <c r="L56" s="352"/>
      <c r="M56" s="352"/>
      <c r="N56" s="352"/>
      <c r="O56" s="352"/>
      <c r="P56" s="352"/>
      <c r="Q56" s="352"/>
      <c r="R56" s="352"/>
      <c r="S56" s="352"/>
      <c r="T56" s="352"/>
      <c r="U56" s="352"/>
      <c r="V56" s="353"/>
    </row>
  </sheetData>
  <sheetProtection algorithmName="SHA-512" hashValue="2Uherg8CJO0tsTdi6VVRI1mowfXWorGv6cB6Q4ZZRMiZF+Vczy+/xOtkN73LrXQeAL/lmP97ipXJhf3lHccNew==" saltValue="7jb8zIF1s1q9Sl8cXkdtDg==" spinCount="100000" sheet="1" formatColumns="0" formatRows="0"/>
  <mergeCells count="23">
    <mergeCell ref="A1:B1"/>
    <mergeCell ref="C3:G3"/>
    <mergeCell ref="A35:X35"/>
    <mergeCell ref="L6:P6"/>
    <mergeCell ref="Z35:AG35"/>
    <mergeCell ref="J4:K4"/>
    <mergeCell ref="K8:X8"/>
    <mergeCell ref="C4:G4"/>
    <mergeCell ref="C6:G6"/>
    <mergeCell ref="Z8:AG8"/>
    <mergeCell ref="L5:P5"/>
    <mergeCell ref="L4:P4"/>
    <mergeCell ref="M52:U55"/>
    <mergeCell ref="H48:L48"/>
    <mergeCell ref="H50:L50"/>
    <mergeCell ref="H52:L52"/>
    <mergeCell ref="AM1:AN1"/>
    <mergeCell ref="AI35:AN35"/>
    <mergeCell ref="AI8:AM8"/>
    <mergeCell ref="W1:X1"/>
    <mergeCell ref="C1:V1"/>
    <mergeCell ref="Z1:AA1"/>
    <mergeCell ref="AB1:AL1"/>
  </mergeCells>
  <conditionalFormatting sqref="M50">
    <cfRule type="cellIs" dxfId="0" priority="1" operator="notEqual">
      <formula>0</formula>
    </cfRule>
  </conditionalFormatting>
  <dataValidations count="3">
    <dataValidation type="list" allowBlank="1" showInputMessage="1" showErrorMessage="1" sqref="AI10:AI34 AI36:AI45 AN10:AN34 AN36:AN45" xr:uid="{00000000-0002-0000-0200-000000000000}">
      <formula1>"Y,N"</formula1>
    </dataValidation>
    <dataValidation allowBlank="1" showErrorMessage="1" promptTitle="Days" prompt="Do not change the value in this cell" sqref="C5:D5" xr:uid="{00000000-0002-0000-0200-000001000000}"/>
    <dataValidation type="date" showInputMessage="1" showErrorMessage="1" sqref="C4:G4" xr:uid="{00000000-0002-0000-0200-000002000000}">
      <formula1>1</formula1>
      <formula2>73051</formula2>
    </dataValidation>
  </dataValidations>
  <pageMargins left="0.15748031496062992" right="0.15748031496062992" top="0.27559055118110237" bottom="0.62992125984251968" header="0.15748031496062992" footer="0.15748031496062992"/>
  <pageSetup paperSize="9" scale="25" orientation="portrait" blackAndWhite="1" r:id="rId1"/>
  <headerFooter alignWithMargins="0">
    <oddFooter>&amp;LPage &amp;P pf &amp;N&amp;C&amp;G&amp;R&amp;F
&amp;A</oddFooter>
  </headerFooter>
  <colBreaks count="1" manualBreakCount="1">
    <brk id="24"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F49"/>
  <sheetViews>
    <sheetView showGridLines="0" showZeros="0" tabSelected="1" view="pageBreakPreview" topLeftCell="P1" zoomScale="90" zoomScaleNormal="80" zoomScaleSheetLayoutView="90" workbookViewId="0">
      <selection activeCell="S1" sqref="S1"/>
    </sheetView>
  </sheetViews>
  <sheetFormatPr defaultRowHeight="12.75" x14ac:dyDescent="0.25"/>
  <cols>
    <col min="1" max="1" width="4.7109375" style="403" customWidth="1"/>
    <col min="2" max="2" width="26.28515625" style="403" customWidth="1"/>
    <col min="3" max="3" width="9" style="404" customWidth="1"/>
    <col min="4" max="4" width="10.140625" style="404" customWidth="1"/>
    <col min="5" max="6" width="18.5703125" style="403" bestFit="1" customWidth="1"/>
    <col min="7" max="7" width="5.7109375" style="403" customWidth="1"/>
    <col min="8" max="8" width="10.7109375" style="403" bestFit="1" customWidth="1"/>
    <col min="9" max="9" width="12.5703125" style="403" customWidth="1"/>
    <col min="10" max="10" width="13.7109375" style="403" bestFit="1" customWidth="1"/>
    <col min="11" max="13" width="16.7109375" style="403" bestFit="1" customWidth="1"/>
    <col min="14" max="14" width="7.42578125" style="403" bestFit="1" customWidth="1"/>
    <col min="15" max="15" width="13.5703125" style="403" bestFit="1" customWidth="1"/>
    <col min="16" max="16" width="16.7109375" style="403" bestFit="1" customWidth="1"/>
    <col min="17" max="17" width="14.28515625" style="403" bestFit="1" customWidth="1"/>
    <col min="18" max="18" width="18.140625" style="403" bestFit="1" customWidth="1"/>
    <col min="19" max="19" width="2.28515625" style="403" customWidth="1"/>
    <col min="20" max="20" width="4.85546875" style="403" customWidth="1"/>
    <col min="21" max="21" width="29.7109375" style="403" customWidth="1"/>
    <col min="22" max="22" width="9.7109375" style="403" customWidth="1"/>
    <col min="23" max="23" width="10.85546875" style="403" customWidth="1"/>
    <col min="24" max="24" width="9.7109375" style="403" customWidth="1"/>
    <col min="25" max="25" width="10" style="403" customWidth="1"/>
    <col min="26" max="28" width="9.7109375" style="403" customWidth="1"/>
    <col min="29" max="30" width="10.7109375" style="403" customWidth="1"/>
    <col min="31" max="31" width="12.85546875" style="403" customWidth="1"/>
    <col min="32" max="32" width="16.5703125" style="403" customWidth="1"/>
    <col min="33" max="262" width="9.140625" style="403"/>
    <col min="263" max="263" width="4.7109375" style="403" customWidth="1"/>
    <col min="264" max="264" width="29.7109375" style="403" customWidth="1"/>
    <col min="265" max="265" width="10.7109375" style="403" customWidth="1"/>
    <col min="266" max="266" width="17.7109375" style="403" customWidth="1"/>
    <col min="267" max="267" width="5.7109375" style="403" customWidth="1"/>
    <col min="268" max="268" width="10.5703125" style="403" customWidth="1"/>
    <col min="269" max="269" width="8.7109375" style="403" customWidth="1"/>
    <col min="270" max="273" width="8.85546875" style="403" customWidth="1"/>
    <col min="274" max="274" width="9.28515625" style="403" customWidth="1"/>
    <col min="275" max="275" width="7.5703125" style="403" customWidth="1"/>
    <col min="276" max="276" width="10.7109375" style="403" customWidth="1"/>
    <col min="277" max="277" width="4.85546875" style="403" customWidth="1"/>
    <col min="278" max="278" width="30.7109375" style="403" customWidth="1"/>
    <col min="279" max="279" width="10.5703125" style="403" customWidth="1"/>
    <col min="280" max="284" width="9.7109375" style="403" customWidth="1"/>
    <col min="285" max="287" width="10.7109375" style="403" customWidth="1"/>
    <col min="288" max="288" width="16.5703125" style="403" customWidth="1"/>
    <col min="289" max="518" width="9.140625" style="403"/>
    <col min="519" max="519" width="4.7109375" style="403" customWidth="1"/>
    <col min="520" max="520" width="29.7109375" style="403" customWidth="1"/>
    <col min="521" max="521" width="10.7109375" style="403" customWidth="1"/>
    <col min="522" max="522" width="17.7109375" style="403" customWidth="1"/>
    <col min="523" max="523" width="5.7109375" style="403" customWidth="1"/>
    <col min="524" max="524" width="10.5703125" style="403" customWidth="1"/>
    <col min="525" max="525" width="8.7109375" style="403" customWidth="1"/>
    <col min="526" max="529" width="8.85546875" style="403" customWidth="1"/>
    <col min="530" max="530" width="9.28515625" style="403" customWidth="1"/>
    <col min="531" max="531" width="7.5703125" style="403" customWidth="1"/>
    <col min="532" max="532" width="10.7109375" style="403" customWidth="1"/>
    <col min="533" max="533" width="4.85546875" style="403" customWidth="1"/>
    <col min="534" max="534" width="30.7109375" style="403" customWidth="1"/>
    <col min="535" max="535" width="10.5703125" style="403" customWidth="1"/>
    <col min="536" max="540" width="9.7109375" style="403" customWidth="1"/>
    <col min="541" max="543" width="10.7109375" style="403" customWidth="1"/>
    <col min="544" max="544" width="16.5703125" style="403" customWidth="1"/>
    <col min="545" max="774" width="9.140625" style="403"/>
    <col min="775" max="775" width="4.7109375" style="403" customWidth="1"/>
    <col min="776" max="776" width="29.7109375" style="403" customWidth="1"/>
    <col min="777" max="777" width="10.7109375" style="403" customWidth="1"/>
    <col min="778" max="778" width="17.7109375" style="403" customWidth="1"/>
    <col min="779" max="779" width="5.7109375" style="403" customWidth="1"/>
    <col min="780" max="780" width="10.5703125" style="403" customWidth="1"/>
    <col min="781" max="781" width="8.7109375" style="403" customWidth="1"/>
    <col min="782" max="785" width="8.85546875" style="403" customWidth="1"/>
    <col min="786" max="786" width="9.28515625" style="403" customWidth="1"/>
    <col min="787" max="787" width="7.5703125" style="403" customWidth="1"/>
    <col min="788" max="788" width="10.7109375" style="403" customWidth="1"/>
    <col min="789" max="789" width="4.85546875" style="403" customWidth="1"/>
    <col min="790" max="790" width="30.7109375" style="403" customWidth="1"/>
    <col min="791" max="791" width="10.5703125" style="403" customWidth="1"/>
    <col min="792" max="796" width="9.7109375" style="403" customWidth="1"/>
    <col min="797" max="799" width="10.7109375" style="403" customWidth="1"/>
    <col min="800" max="800" width="16.5703125" style="403" customWidth="1"/>
    <col min="801" max="1030" width="9.140625" style="403"/>
    <col min="1031" max="1031" width="4.7109375" style="403" customWidth="1"/>
    <col min="1032" max="1032" width="29.7109375" style="403" customWidth="1"/>
    <col min="1033" max="1033" width="10.7109375" style="403" customWidth="1"/>
    <col min="1034" max="1034" width="17.7109375" style="403" customWidth="1"/>
    <col min="1035" max="1035" width="5.7109375" style="403" customWidth="1"/>
    <col min="1036" max="1036" width="10.5703125" style="403" customWidth="1"/>
    <col min="1037" max="1037" width="8.7109375" style="403" customWidth="1"/>
    <col min="1038" max="1041" width="8.85546875" style="403" customWidth="1"/>
    <col min="1042" max="1042" width="9.28515625" style="403" customWidth="1"/>
    <col min="1043" max="1043" width="7.5703125" style="403" customWidth="1"/>
    <col min="1044" max="1044" width="10.7109375" style="403" customWidth="1"/>
    <col min="1045" max="1045" width="4.85546875" style="403" customWidth="1"/>
    <col min="1046" max="1046" width="30.7109375" style="403" customWidth="1"/>
    <col min="1047" max="1047" width="10.5703125" style="403" customWidth="1"/>
    <col min="1048" max="1052" width="9.7109375" style="403" customWidth="1"/>
    <col min="1053" max="1055" width="10.7109375" style="403" customWidth="1"/>
    <col min="1056" max="1056" width="16.5703125" style="403" customWidth="1"/>
    <col min="1057" max="1286" width="9.140625" style="403"/>
    <col min="1287" max="1287" width="4.7109375" style="403" customWidth="1"/>
    <col min="1288" max="1288" width="29.7109375" style="403" customWidth="1"/>
    <col min="1289" max="1289" width="10.7109375" style="403" customWidth="1"/>
    <col min="1290" max="1290" width="17.7109375" style="403" customWidth="1"/>
    <col min="1291" max="1291" width="5.7109375" style="403" customWidth="1"/>
    <col min="1292" max="1292" width="10.5703125" style="403" customWidth="1"/>
    <col min="1293" max="1293" width="8.7109375" style="403" customWidth="1"/>
    <col min="1294" max="1297" width="8.85546875" style="403" customWidth="1"/>
    <col min="1298" max="1298" width="9.28515625" style="403" customWidth="1"/>
    <col min="1299" max="1299" width="7.5703125" style="403" customWidth="1"/>
    <col min="1300" max="1300" width="10.7109375" style="403" customWidth="1"/>
    <col min="1301" max="1301" width="4.85546875" style="403" customWidth="1"/>
    <col min="1302" max="1302" width="30.7109375" style="403" customWidth="1"/>
    <col min="1303" max="1303" width="10.5703125" style="403" customWidth="1"/>
    <col min="1304" max="1308" width="9.7109375" style="403" customWidth="1"/>
    <col min="1309" max="1311" width="10.7109375" style="403" customWidth="1"/>
    <col min="1312" max="1312" width="16.5703125" style="403" customWidth="1"/>
    <col min="1313" max="1542" width="9.140625" style="403"/>
    <col min="1543" max="1543" width="4.7109375" style="403" customWidth="1"/>
    <col min="1544" max="1544" width="29.7109375" style="403" customWidth="1"/>
    <col min="1545" max="1545" width="10.7109375" style="403" customWidth="1"/>
    <col min="1546" max="1546" width="17.7109375" style="403" customWidth="1"/>
    <col min="1547" max="1547" width="5.7109375" style="403" customWidth="1"/>
    <col min="1548" max="1548" width="10.5703125" style="403" customWidth="1"/>
    <col min="1549" max="1549" width="8.7109375" style="403" customWidth="1"/>
    <col min="1550" max="1553" width="8.85546875" style="403" customWidth="1"/>
    <col min="1554" max="1554" width="9.28515625" style="403" customWidth="1"/>
    <col min="1555" max="1555" width="7.5703125" style="403" customWidth="1"/>
    <col min="1556" max="1556" width="10.7109375" style="403" customWidth="1"/>
    <col min="1557" max="1557" width="4.85546875" style="403" customWidth="1"/>
    <col min="1558" max="1558" width="30.7109375" style="403" customWidth="1"/>
    <col min="1559" max="1559" width="10.5703125" style="403" customWidth="1"/>
    <col min="1560" max="1564" width="9.7109375" style="403" customWidth="1"/>
    <col min="1565" max="1567" width="10.7109375" style="403" customWidth="1"/>
    <col min="1568" max="1568" width="16.5703125" style="403" customWidth="1"/>
    <col min="1569" max="1798" width="9.140625" style="403"/>
    <col min="1799" max="1799" width="4.7109375" style="403" customWidth="1"/>
    <col min="1800" max="1800" width="29.7109375" style="403" customWidth="1"/>
    <col min="1801" max="1801" width="10.7109375" style="403" customWidth="1"/>
    <col min="1802" max="1802" width="17.7109375" style="403" customWidth="1"/>
    <col min="1803" max="1803" width="5.7109375" style="403" customWidth="1"/>
    <col min="1804" max="1804" width="10.5703125" style="403" customWidth="1"/>
    <col min="1805" max="1805" width="8.7109375" style="403" customWidth="1"/>
    <col min="1806" max="1809" width="8.85546875" style="403" customWidth="1"/>
    <col min="1810" max="1810" width="9.28515625" style="403" customWidth="1"/>
    <col min="1811" max="1811" width="7.5703125" style="403" customWidth="1"/>
    <col min="1812" max="1812" width="10.7109375" style="403" customWidth="1"/>
    <col min="1813" max="1813" width="4.85546875" style="403" customWidth="1"/>
    <col min="1814" max="1814" width="30.7109375" style="403" customWidth="1"/>
    <col min="1815" max="1815" width="10.5703125" style="403" customWidth="1"/>
    <col min="1816" max="1820" width="9.7109375" style="403" customWidth="1"/>
    <col min="1821" max="1823" width="10.7109375" style="403" customWidth="1"/>
    <col min="1824" max="1824" width="16.5703125" style="403" customWidth="1"/>
    <col min="1825" max="2054" width="9.140625" style="403"/>
    <col min="2055" max="2055" width="4.7109375" style="403" customWidth="1"/>
    <col min="2056" max="2056" width="29.7109375" style="403" customWidth="1"/>
    <col min="2057" max="2057" width="10.7109375" style="403" customWidth="1"/>
    <col min="2058" max="2058" width="17.7109375" style="403" customWidth="1"/>
    <col min="2059" max="2059" width="5.7109375" style="403" customWidth="1"/>
    <col min="2060" max="2060" width="10.5703125" style="403" customWidth="1"/>
    <col min="2061" max="2061" width="8.7109375" style="403" customWidth="1"/>
    <col min="2062" max="2065" width="8.85546875" style="403" customWidth="1"/>
    <col min="2066" max="2066" width="9.28515625" style="403" customWidth="1"/>
    <col min="2067" max="2067" width="7.5703125" style="403" customWidth="1"/>
    <col min="2068" max="2068" width="10.7109375" style="403" customWidth="1"/>
    <col min="2069" max="2069" width="4.85546875" style="403" customWidth="1"/>
    <col min="2070" max="2070" width="30.7109375" style="403" customWidth="1"/>
    <col min="2071" max="2071" width="10.5703125" style="403" customWidth="1"/>
    <col min="2072" max="2076" width="9.7109375" style="403" customWidth="1"/>
    <col min="2077" max="2079" width="10.7109375" style="403" customWidth="1"/>
    <col min="2080" max="2080" width="16.5703125" style="403" customWidth="1"/>
    <col min="2081" max="2310" width="9.140625" style="403"/>
    <col min="2311" max="2311" width="4.7109375" style="403" customWidth="1"/>
    <col min="2312" max="2312" width="29.7109375" style="403" customWidth="1"/>
    <col min="2313" max="2313" width="10.7109375" style="403" customWidth="1"/>
    <col min="2314" max="2314" width="17.7109375" style="403" customWidth="1"/>
    <col min="2315" max="2315" width="5.7109375" style="403" customWidth="1"/>
    <col min="2316" max="2316" width="10.5703125" style="403" customWidth="1"/>
    <col min="2317" max="2317" width="8.7109375" style="403" customWidth="1"/>
    <col min="2318" max="2321" width="8.85546875" style="403" customWidth="1"/>
    <col min="2322" max="2322" width="9.28515625" style="403" customWidth="1"/>
    <col min="2323" max="2323" width="7.5703125" style="403" customWidth="1"/>
    <col min="2324" max="2324" width="10.7109375" style="403" customWidth="1"/>
    <col min="2325" max="2325" width="4.85546875" style="403" customWidth="1"/>
    <col min="2326" max="2326" width="30.7109375" style="403" customWidth="1"/>
    <col min="2327" max="2327" width="10.5703125" style="403" customWidth="1"/>
    <col min="2328" max="2332" width="9.7109375" style="403" customWidth="1"/>
    <col min="2333" max="2335" width="10.7109375" style="403" customWidth="1"/>
    <col min="2336" max="2336" width="16.5703125" style="403" customWidth="1"/>
    <col min="2337" max="2566" width="9.140625" style="403"/>
    <col min="2567" max="2567" width="4.7109375" style="403" customWidth="1"/>
    <col min="2568" max="2568" width="29.7109375" style="403" customWidth="1"/>
    <col min="2569" max="2569" width="10.7109375" style="403" customWidth="1"/>
    <col min="2570" max="2570" width="17.7109375" style="403" customWidth="1"/>
    <col min="2571" max="2571" width="5.7109375" style="403" customWidth="1"/>
    <col min="2572" max="2572" width="10.5703125" style="403" customWidth="1"/>
    <col min="2573" max="2573" width="8.7109375" style="403" customWidth="1"/>
    <col min="2574" max="2577" width="8.85546875" style="403" customWidth="1"/>
    <col min="2578" max="2578" width="9.28515625" style="403" customWidth="1"/>
    <col min="2579" max="2579" width="7.5703125" style="403" customWidth="1"/>
    <col min="2580" max="2580" width="10.7109375" style="403" customWidth="1"/>
    <col min="2581" max="2581" width="4.85546875" style="403" customWidth="1"/>
    <col min="2582" max="2582" width="30.7109375" style="403" customWidth="1"/>
    <col min="2583" max="2583" width="10.5703125" style="403" customWidth="1"/>
    <col min="2584" max="2588" width="9.7109375" style="403" customWidth="1"/>
    <col min="2589" max="2591" width="10.7109375" style="403" customWidth="1"/>
    <col min="2592" max="2592" width="16.5703125" style="403" customWidth="1"/>
    <col min="2593" max="2822" width="9.140625" style="403"/>
    <col min="2823" max="2823" width="4.7109375" style="403" customWidth="1"/>
    <col min="2824" max="2824" width="29.7109375" style="403" customWidth="1"/>
    <col min="2825" max="2825" width="10.7109375" style="403" customWidth="1"/>
    <col min="2826" max="2826" width="17.7109375" style="403" customWidth="1"/>
    <col min="2827" max="2827" width="5.7109375" style="403" customWidth="1"/>
    <col min="2828" max="2828" width="10.5703125" style="403" customWidth="1"/>
    <col min="2829" max="2829" width="8.7109375" style="403" customWidth="1"/>
    <col min="2830" max="2833" width="8.85546875" style="403" customWidth="1"/>
    <col min="2834" max="2834" width="9.28515625" style="403" customWidth="1"/>
    <col min="2835" max="2835" width="7.5703125" style="403" customWidth="1"/>
    <col min="2836" max="2836" width="10.7109375" style="403" customWidth="1"/>
    <col min="2837" max="2837" width="4.85546875" style="403" customWidth="1"/>
    <col min="2838" max="2838" width="30.7109375" style="403" customWidth="1"/>
    <col min="2839" max="2839" width="10.5703125" style="403" customWidth="1"/>
    <col min="2840" max="2844" width="9.7109375" style="403" customWidth="1"/>
    <col min="2845" max="2847" width="10.7109375" style="403" customWidth="1"/>
    <col min="2848" max="2848" width="16.5703125" style="403" customWidth="1"/>
    <col min="2849" max="3078" width="9.140625" style="403"/>
    <col min="3079" max="3079" width="4.7109375" style="403" customWidth="1"/>
    <col min="3080" max="3080" width="29.7109375" style="403" customWidth="1"/>
    <col min="3081" max="3081" width="10.7109375" style="403" customWidth="1"/>
    <col min="3082" max="3082" width="17.7109375" style="403" customWidth="1"/>
    <col min="3083" max="3083" width="5.7109375" style="403" customWidth="1"/>
    <col min="3084" max="3084" width="10.5703125" style="403" customWidth="1"/>
    <col min="3085" max="3085" width="8.7109375" style="403" customWidth="1"/>
    <col min="3086" max="3089" width="8.85546875" style="403" customWidth="1"/>
    <col min="3090" max="3090" width="9.28515625" style="403" customWidth="1"/>
    <col min="3091" max="3091" width="7.5703125" style="403" customWidth="1"/>
    <col min="3092" max="3092" width="10.7109375" style="403" customWidth="1"/>
    <col min="3093" max="3093" width="4.85546875" style="403" customWidth="1"/>
    <col min="3094" max="3094" width="30.7109375" style="403" customWidth="1"/>
    <col min="3095" max="3095" width="10.5703125" style="403" customWidth="1"/>
    <col min="3096" max="3100" width="9.7109375" style="403" customWidth="1"/>
    <col min="3101" max="3103" width="10.7109375" style="403" customWidth="1"/>
    <col min="3104" max="3104" width="16.5703125" style="403" customWidth="1"/>
    <col min="3105" max="3334" width="9.140625" style="403"/>
    <col min="3335" max="3335" width="4.7109375" style="403" customWidth="1"/>
    <col min="3336" max="3336" width="29.7109375" style="403" customWidth="1"/>
    <col min="3337" max="3337" width="10.7109375" style="403" customWidth="1"/>
    <col min="3338" max="3338" width="17.7109375" style="403" customWidth="1"/>
    <col min="3339" max="3339" width="5.7109375" style="403" customWidth="1"/>
    <col min="3340" max="3340" width="10.5703125" style="403" customWidth="1"/>
    <col min="3341" max="3341" width="8.7109375" style="403" customWidth="1"/>
    <col min="3342" max="3345" width="8.85546875" style="403" customWidth="1"/>
    <col min="3346" max="3346" width="9.28515625" style="403" customWidth="1"/>
    <col min="3347" max="3347" width="7.5703125" style="403" customWidth="1"/>
    <col min="3348" max="3348" width="10.7109375" style="403" customWidth="1"/>
    <col min="3349" max="3349" width="4.85546875" style="403" customWidth="1"/>
    <col min="3350" max="3350" width="30.7109375" style="403" customWidth="1"/>
    <col min="3351" max="3351" width="10.5703125" style="403" customWidth="1"/>
    <col min="3352" max="3356" width="9.7109375" style="403" customWidth="1"/>
    <col min="3357" max="3359" width="10.7109375" style="403" customWidth="1"/>
    <col min="3360" max="3360" width="16.5703125" style="403" customWidth="1"/>
    <col min="3361" max="3590" width="9.140625" style="403"/>
    <col min="3591" max="3591" width="4.7109375" style="403" customWidth="1"/>
    <col min="3592" max="3592" width="29.7109375" style="403" customWidth="1"/>
    <col min="3593" max="3593" width="10.7109375" style="403" customWidth="1"/>
    <col min="3594" max="3594" width="17.7109375" style="403" customWidth="1"/>
    <col min="3595" max="3595" width="5.7109375" style="403" customWidth="1"/>
    <col min="3596" max="3596" width="10.5703125" style="403" customWidth="1"/>
    <col min="3597" max="3597" width="8.7109375" style="403" customWidth="1"/>
    <col min="3598" max="3601" width="8.85546875" style="403" customWidth="1"/>
    <col min="3602" max="3602" width="9.28515625" style="403" customWidth="1"/>
    <col min="3603" max="3603" width="7.5703125" style="403" customWidth="1"/>
    <col min="3604" max="3604" width="10.7109375" style="403" customWidth="1"/>
    <col min="3605" max="3605" width="4.85546875" style="403" customWidth="1"/>
    <col min="3606" max="3606" width="30.7109375" style="403" customWidth="1"/>
    <col min="3607" max="3607" width="10.5703125" style="403" customWidth="1"/>
    <col min="3608" max="3612" width="9.7109375" style="403" customWidth="1"/>
    <col min="3613" max="3615" width="10.7109375" style="403" customWidth="1"/>
    <col min="3616" max="3616" width="16.5703125" style="403" customWidth="1"/>
    <col min="3617" max="3846" width="9.140625" style="403"/>
    <col min="3847" max="3847" width="4.7109375" style="403" customWidth="1"/>
    <col min="3848" max="3848" width="29.7109375" style="403" customWidth="1"/>
    <col min="3849" max="3849" width="10.7109375" style="403" customWidth="1"/>
    <col min="3850" max="3850" width="17.7109375" style="403" customWidth="1"/>
    <col min="3851" max="3851" width="5.7109375" style="403" customWidth="1"/>
    <col min="3852" max="3852" width="10.5703125" style="403" customWidth="1"/>
    <col min="3853" max="3853" width="8.7109375" style="403" customWidth="1"/>
    <col min="3854" max="3857" width="8.85546875" style="403" customWidth="1"/>
    <col min="3858" max="3858" width="9.28515625" style="403" customWidth="1"/>
    <col min="3859" max="3859" width="7.5703125" style="403" customWidth="1"/>
    <col min="3860" max="3860" width="10.7109375" style="403" customWidth="1"/>
    <col min="3861" max="3861" width="4.85546875" style="403" customWidth="1"/>
    <col min="3862" max="3862" width="30.7109375" style="403" customWidth="1"/>
    <col min="3863" max="3863" width="10.5703125" style="403" customWidth="1"/>
    <col min="3864" max="3868" width="9.7109375" style="403" customWidth="1"/>
    <col min="3869" max="3871" width="10.7109375" style="403" customWidth="1"/>
    <col min="3872" max="3872" width="16.5703125" style="403" customWidth="1"/>
    <col min="3873" max="4102" width="9.140625" style="403"/>
    <col min="4103" max="4103" width="4.7109375" style="403" customWidth="1"/>
    <col min="4104" max="4104" width="29.7109375" style="403" customWidth="1"/>
    <col min="4105" max="4105" width="10.7109375" style="403" customWidth="1"/>
    <col min="4106" max="4106" width="17.7109375" style="403" customWidth="1"/>
    <col min="4107" max="4107" width="5.7109375" style="403" customWidth="1"/>
    <col min="4108" max="4108" width="10.5703125" style="403" customWidth="1"/>
    <col min="4109" max="4109" width="8.7109375" style="403" customWidth="1"/>
    <col min="4110" max="4113" width="8.85546875" style="403" customWidth="1"/>
    <col min="4114" max="4114" width="9.28515625" style="403" customWidth="1"/>
    <col min="4115" max="4115" width="7.5703125" style="403" customWidth="1"/>
    <col min="4116" max="4116" width="10.7109375" style="403" customWidth="1"/>
    <col min="4117" max="4117" width="4.85546875" style="403" customWidth="1"/>
    <col min="4118" max="4118" width="30.7109375" style="403" customWidth="1"/>
    <col min="4119" max="4119" width="10.5703125" style="403" customWidth="1"/>
    <col min="4120" max="4124" width="9.7109375" style="403" customWidth="1"/>
    <col min="4125" max="4127" width="10.7109375" style="403" customWidth="1"/>
    <col min="4128" max="4128" width="16.5703125" style="403" customWidth="1"/>
    <col min="4129" max="4358" width="9.140625" style="403"/>
    <col min="4359" max="4359" width="4.7109375" style="403" customWidth="1"/>
    <col min="4360" max="4360" width="29.7109375" style="403" customWidth="1"/>
    <col min="4361" max="4361" width="10.7109375" style="403" customWidth="1"/>
    <col min="4362" max="4362" width="17.7109375" style="403" customWidth="1"/>
    <col min="4363" max="4363" width="5.7109375" style="403" customWidth="1"/>
    <col min="4364" max="4364" width="10.5703125" style="403" customWidth="1"/>
    <col min="4365" max="4365" width="8.7109375" style="403" customWidth="1"/>
    <col min="4366" max="4369" width="8.85546875" style="403" customWidth="1"/>
    <col min="4370" max="4370" width="9.28515625" style="403" customWidth="1"/>
    <col min="4371" max="4371" width="7.5703125" style="403" customWidth="1"/>
    <col min="4372" max="4372" width="10.7109375" style="403" customWidth="1"/>
    <col min="4373" max="4373" width="4.85546875" style="403" customWidth="1"/>
    <col min="4374" max="4374" width="30.7109375" style="403" customWidth="1"/>
    <col min="4375" max="4375" width="10.5703125" style="403" customWidth="1"/>
    <col min="4376" max="4380" width="9.7109375" style="403" customWidth="1"/>
    <col min="4381" max="4383" width="10.7109375" style="403" customWidth="1"/>
    <col min="4384" max="4384" width="16.5703125" style="403" customWidth="1"/>
    <col min="4385" max="4614" width="9.140625" style="403"/>
    <col min="4615" max="4615" width="4.7109375" style="403" customWidth="1"/>
    <col min="4616" max="4616" width="29.7109375" style="403" customWidth="1"/>
    <col min="4617" max="4617" width="10.7109375" style="403" customWidth="1"/>
    <col min="4618" max="4618" width="17.7109375" style="403" customWidth="1"/>
    <col min="4619" max="4619" width="5.7109375" style="403" customWidth="1"/>
    <col min="4620" max="4620" width="10.5703125" style="403" customWidth="1"/>
    <col min="4621" max="4621" width="8.7109375" style="403" customWidth="1"/>
    <col min="4622" max="4625" width="8.85546875" style="403" customWidth="1"/>
    <col min="4626" max="4626" width="9.28515625" style="403" customWidth="1"/>
    <col min="4627" max="4627" width="7.5703125" style="403" customWidth="1"/>
    <col min="4628" max="4628" width="10.7109375" style="403" customWidth="1"/>
    <col min="4629" max="4629" width="4.85546875" style="403" customWidth="1"/>
    <col min="4630" max="4630" width="30.7109375" style="403" customWidth="1"/>
    <col min="4631" max="4631" width="10.5703125" style="403" customWidth="1"/>
    <col min="4632" max="4636" width="9.7109375" style="403" customWidth="1"/>
    <col min="4637" max="4639" width="10.7109375" style="403" customWidth="1"/>
    <col min="4640" max="4640" width="16.5703125" style="403" customWidth="1"/>
    <col min="4641" max="4870" width="9.140625" style="403"/>
    <col min="4871" max="4871" width="4.7109375" style="403" customWidth="1"/>
    <col min="4872" max="4872" width="29.7109375" style="403" customWidth="1"/>
    <col min="4873" max="4873" width="10.7109375" style="403" customWidth="1"/>
    <col min="4874" max="4874" width="17.7109375" style="403" customWidth="1"/>
    <col min="4875" max="4875" width="5.7109375" style="403" customWidth="1"/>
    <col min="4876" max="4876" width="10.5703125" style="403" customWidth="1"/>
    <col min="4877" max="4877" width="8.7109375" style="403" customWidth="1"/>
    <col min="4878" max="4881" width="8.85546875" style="403" customWidth="1"/>
    <col min="4882" max="4882" width="9.28515625" style="403" customWidth="1"/>
    <col min="4883" max="4883" width="7.5703125" style="403" customWidth="1"/>
    <col min="4884" max="4884" width="10.7109375" style="403" customWidth="1"/>
    <col min="4885" max="4885" width="4.85546875" style="403" customWidth="1"/>
    <col min="4886" max="4886" width="30.7109375" style="403" customWidth="1"/>
    <col min="4887" max="4887" width="10.5703125" style="403" customWidth="1"/>
    <col min="4888" max="4892" width="9.7109375" style="403" customWidth="1"/>
    <col min="4893" max="4895" width="10.7109375" style="403" customWidth="1"/>
    <col min="4896" max="4896" width="16.5703125" style="403" customWidth="1"/>
    <col min="4897" max="5126" width="9.140625" style="403"/>
    <col min="5127" max="5127" width="4.7109375" style="403" customWidth="1"/>
    <col min="5128" max="5128" width="29.7109375" style="403" customWidth="1"/>
    <col min="5129" max="5129" width="10.7109375" style="403" customWidth="1"/>
    <col min="5130" max="5130" width="17.7109375" style="403" customWidth="1"/>
    <col min="5131" max="5131" width="5.7109375" style="403" customWidth="1"/>
    <col min="5132" max="5132" width="10.5703125" style="403" customWidth="1"/>
    <col min="5133" max="5133" width="8.7109375" style="403" customWidth="1"/>
    <col min="5134" max="5137" width="8.85546875" style="403" customWidth="1"/>
    <col min="5138" max="5138" width="9.28515625" style="403" customWidth="1"/>
    <col min="5139" max="5139" width="7.5703125" style="403" customWidth="1"/>
    <col min="5140" max="5140" width="10.7109375" style="403" customWidth="1"/>
    <col min="5141" max="5141" width="4.85546875" style="403" customWidth="1"/>
    <col min="5142" max="5142" width="30.7109375" style="403" customWidth="1"/>
    <col min="5143" max="5143" width="10.5703125" style="403" customWidth="1"/>
    <col min="5144" max="5148" width="9.7109375" style="403" customWidth="1"/>
    <col min="5149" max="5151" width="10.7109375" style="403" customWidth="1"/>
    <col min="5152" max="5152" width="16.5703125" style="403" customWidth="1"/>
    <col min="5153" max="5382" width="9.140625" style="403"/>
    <col min="5383" max="5383" width="4.7109375" style="403" customWidth="1"/>
    <col min="5384" max="5384" width="29.7109375" style="403" customWidth="1"/>
    <col min="5385" max="5385" width="10.7109375" style="403" customWidth="1"/>
    <col min="5386" max="5386" width="17.7109375" style="403" customWidth="1"/>
    <col min="5387" max="5387" width="5.7109375" style="403" customWidth="1"/>
    <col min="5388" max="5388" width="10.5703125" style="403" customWidth="1"/>
    <col min="5389" max="5389" width="8.7109375" style="403" customWidth="1"/>
    <col min="5390" max="5393" width="8.85546875" style="403" customWidth="1"/>
    <col min="5394" max="5394" width="9.28515625" style="403" customWidth="1"/>
    <col min="5395" max="5395" width="7.5703125" style="403" customWidth="1"/>
    <col min="5396" max="5396" width="10.7109375" style="403" customWidth="1"/>
    <col min="5397" max="5397" width="4.85546875" style="403" customWidth="1"/>
    <col min="5398" max="5398" width="30.7109375" style="403" customWidth="1"/>
    <col min="5399" max="5399" width="10.5703125" style="403" customWidth="1"/>
    <col min="5400" max="5404" width="9.7109375" style="403" customWidth="1"/>
    <col min="5405" max="5407" width="10.7109375" style="403" customWidth="1"/>
    <col min="5408" max="5408" width="16.5703125" style="403" customWidth="1"/>
    <col min="5409" max="5638" width="9.140625" style="403"/>
    <col min="5639" max="5639" width="4.7109375" style="403" customWidth="1"/>
    <col min="5640" max="5640" width="29.7109375" style="403" customWidth="1"/>
    <col min="5641" max="5641" width="10.7109375" style="403" customWidth="1"/>
    <col min="5642" max="5642" width="17.7109375" style="403" customWidth="1"/>
    <col min="5643" max="5643" width="5.7109375" style="403" customWidth="1"/>
    <col min="5644" max="5644" width="10.5703125" style="403" customWidth="1"/>
    <col min="5645" max="5645" width="8.7109375" style="403" customWidth="1"/>
    <col min="5646" max="5649" width="8.85546875" style="403" customWidth="1"/>
    <col min="5650" max="5650" width="9.28515625" style="403" customWidth="1"/>
    <col min="5651" max="5651" width="7.5703125" style="403" customWidth="1"/>
    <col min="5652" max="5652" width="10.7109375" style="403" customWidth="1"/>
    <col min="5653" max="5653" width="4.85546875" style="403" customWidth="1"/>
    <col min="5654" max="5654" width="30.7109375" style="403" customWidth="1"/>
    <col min="5655" max="5655" width="10.5703125" style="403" customWidth="1"/>
    <col min="5656" max="5660" width="9.7109375" style="403" customWidth="1"/>
    <col min="5661" max="5663" width="10.7109375" style="403" customWidth="1"/>
    <col min="5664" max="5664" width="16.5703125" style="403" customWidth="1"/>
    <col min="5665" max="5894" width="9.140625" style="403"/>
    <col min="5895" max="5895" width="4.7109375" style="403" customWidth="1"/>
    <col min="5896" max="5896" width="29.7109375" style="403" customWidth="1"/>
    <col min="5897" max="5897" width="10.7109375" style="403" customWidth="1"/>
    <col min="5898" max="5898" width="17.7109375" style="403" customWidth="1"/>
    <col min="5899" max="5899" width="5.7109375" style="403" customWidth="1"/>
    <col min="5900" max="5900" width="10.5703125" style="403" customWidth="1"/>
    <col min="5901" max="5901" width="8.7109375" style="403" customWidth="1"/>
    <col min="5902" max="5905" width="8.85546875" style="403" customWidth="1"/>
    <col min="5906" max="5906" width="9.28515625" style="403" customWidth="1"/>
    <col min="5907" max="5907" width="7.5703125" style="403" customWidth="1"/>
    <col min="5908" max="5908" width="10.7109375" style="403" customWidth="1"/>
    <col min="5909" max="5909" width="4.85546875" style="403" customWidth="1"/>
    <col min="5910" max="5910" width="30.7109375" style="403" customWidth="1"/>
    <col min="5911" max="5911" width="10.5703125" style="403" customWidth="1"/>
    <col min="5912" max="5916" width="9.7109375" style="403" customWidth="1"/>
    <col min="5917" max="5919" width="10.7109375" style="403" customWidth="1"/>
    <col min="5920" max="5920" width="16.5703125" style="403" customWidth="1"/>
    <col min="5921" max="6150" width="9.140625" style="403"/>
    <col min="6151" max="6151" width="4.7109375" style="403" customWidth="1"/>
    <col min="6152" max="6152" width="29.7109375" style="403" customWidth="1"/>
    <col min="6153" max="6153" width="10.7109375" style="403" customWidth="1"/>
    <col min="6154" max="6154" width="17.7109375" style="403" customWidth="1"/>
    <col min="6155" max="6155" width="5.7109375" style="403" customWidth="1"/>
    <col min="6156" max="6156" width="10.5703125" style="403" customWidth="1"/>
    <col min="6157" max="6157" width="8.7109375" style="403" customWidth="1"/>
    <col min="6158" max="6161" width="8.85546875" style="403" customWidth="1"/>
    <col min="6162" max="6162" width="9.28515625" style="403" customWidth="1"/>
    <col min="6163" max="6163" width="7.5703125" style="403" customWidth="1"/>
    <col min="6164" max="6164" width="10.7109375" style="403" customWidth="1"/>
    <col min="6165" max="6165" width="4.85546875" style="403" customWidth="1"/>
    <col min="6166" max="6166" width="30.7109375" style="403" customWidth="1"/>
    <col min="6167" max="6167" width="10.5703125" style="403" customWidth="1"/>
    <col min="6168" max="6172" width="9.7109375" style="403" customWidth="1"/>
    <col min="6173" max="6175" width="10.7109375" style="403" customWidth="1"/>
    <col min="6176" max="6176" width="16.5703125" style="403" customWidth="1"/>
    <col min="6177" max="6406" width="9.140625" style="403"/>
    <col min="6407" max="6407" width="4.7109375" style="403" customWidth="1"/>
    <col min="6408" max="6408" width="29.7109375" style="403" customWidth="1"/>
    <col min="6409" max="6409" width="10.7109375" style="403" customWidth="1"/>
    <col min="6410" max="6410" width="17.7109375" style="403" customWidth="1"/>
    <col min="6411" max="6411" width="5.7109375" style="403" customWidth="1"/>
    <col min="6412" max="6412" width="10.5703125" style="403" customWidth="1"/>
    <col min="6413" max="6413" width="8.7109375" style="403" customWidth="1"/>
    <col min="6414" max="6417" width="8.85546875" style="403" customWidth="1"/>
    <col min="6418" max="6418" width="9.28515625" style="403" customWidth="1"/>
    <col min="6419" max="6419" width="7.5703125" style="403" customWidth="1"/>
    <col min="6420" max="6420" width="10.7109375" style="403" customWidth="1"/>
    <col min="6421" max="6421" width="4.85546875" style="403" customWidth="1"/>
    <col min="6422" max="6422" width="30.7109375" style="403" customWidth="1"/>
    <col min="6423" max="6423" width="10.5703125" style="403" customWidth="1"/>
    <col min="6424" max="6428" width="9.7109375" style="403" customWidth="1"/>
    <col min="6429" max="6431" width="10.7109375" style="403" customWidth="1"/>
    <col min="6432" max="6432" width="16.5703125" style="403" customWidth="1"/>
    <col min="6433" max="6662" width="9.140625" style="403"/>
    <col min="6663" max="6663" width="4.7109375" style="403" customWidth="1"/>
    <col min="6664" max="6664" width="29.7109375" style="403" customWidth="1"/>
    <col min="6665" max="6665" width="10.7109375" style="403" customWidth="1"/>
    <col min="6666" max="6666" width="17.7109375" style="403" customWidth="1"/>
    <col min="6667" max="6667" width="5.7109375" style="403" customWidth="1"/>
    <col min="6668" max="6668" width="10.5703125" style="403" customWidth="1"/>
    <col min="6669" max="6669" width="8.7109375" style="403" customWidth="1"/>
    <col min="6670" max="6673" width="8.85546875" style="403" customWidth="1"/>
    <col min="6674" max="6674" width="9.28515625" style="403" customWidth="1"/>
    <col min="6675" max="6675" width="7.5703125" style="403" customWidth="1"/>
    <col min="6676" max="6676" width="10.7109375" style="403" customWidth="1"/>
    <col min="6677" max="6677" width="4.85546875" style="403" customWidth="1"/>
    <col min="6678" max="6678" width="30.7109375" style="403" customWidth="1"/>
    <col min="6679" max="6679" width="10.5703125" style="403" customWidth="1"/>
    <col min="6680" max="6684" width="9.7109375" style="403" customWidth="1"/>
    <col min="6685" max="6687" width="10.7109375" style="403" customWidth="1"/>
    <col min="6688" max="6688" width="16.5703125" style="403" customWidth="1"/>
    <col min="6689" max="6918" width="9.140625" style="403"/>
    <col min="6919" max="6919" width="4.7109375" style="403" customWidth="1"/>
    <col min="6920" max="6920" width="29.7109375" style="403" customWidth="1"/>
    <col min="6921" max="6921" width="10.7109375" style="403" customWidth="1"/>
    <col min="6922" max="6922" width="17.7109375" style="403" customWidth="1"/>
    <col min="6923" max="6923" width="5.7109375" style="403" customWidth="1"/>
    <col min="6924" max="6924" width="10.5703125" style="403" customWidth="1"/>
    <col min="6925" max="6925" width="8.7109375" style="403" customWidth="1"/>
    <col min="6926" max="6929" width="8.85546875" style="403" customWidth="1"/>
    <col min="6930" max="6930" width="9.28515625" style="403" customWidth="1"/>
    <col min="6931" max="6931" width="7.5703125" style="403" customWidth="1"/>
    <col min="6932" max="6932" width="10.7109375" style="403" customWidth="1"/>
    <col min="6933" max="6933" width="4.85546875" style="403" customWidth="1"/>
    <col min="6934" max="6934" width="30.7109375" style="403" customWidth="1"/>
    <col min="6935" max="6935" width="10.5703125" style="403" customWidth="1"/>
    <col min="6936" max="6940" width="9.7109375" style="403" customWidth="1"/>
    <col min="6941" max="6943" width="10.7109375" style="403" customWidth="1"/>
    <col min="6944" max="6944" width="16.5703125" style="403" customWidth="1"/>
    <col min="6945" max="7174" width="9.140625" style="403"/>
    <col min="7175" max="7175" width="4.7109375" style="403" customWidth="1"/>
    <col min="7176" max="7176" width="29.7109375" style="403" customWidth="1"/>
    <col min="7177" max="7177" width="10.7109375" style="403" customWidth="1"/>
    <col min="7178" max="7178" width="17.7109375" style="403" customWidth="1"/>
    <col min="7179" max="7179" width="5.7109375" style="403" customWidth="1"/>
    <col min="7180" max="7180" width="10.5703125" style="403" customWidth="1"/>
    <col min="7181" max="7181" width="8.7109375" style="403" customWidth="1"/>
    <col min="7182" max="7185" width="8.85546875" style="403" customWidth="1"/>
    <col min="7186" max="7186" width="9.28515625" style="403" customWidth="1"/>
    <col min="7187" max="7187" width="7.5703125" style="403" customWidth="1"/>
    <col min="7188" max="7188" width="10.7109375" style="403" customWidth="1"/>
    <col min="7189" max="7189" width="4.85546875" style="403" customWidth="1"/>
    <col min="7190" max="7190" width="30.7109375" style="403" customWidth="1"/>
    <col min="7191" max="7191" width="10.5703125" style="403" customWidth="1"/>
    <col min="7192" max="7196" width="9.7109375" style="403" customWidth="1"/>
    <col min="7197" max="7199" width="10.7109375" style="403" customWidth="1"/>
    <col min="7200" max="7200" width="16.5703125" style="403" customWidth="1"/>
    <col min="7201" max="7430" width="9.140625" style="403"/>
    <col min="7431" max="7431" width="4.7109375" style="403" customWidth="1"/>
    <col min="7432" max="7432" width="29.7109375" style="403" customWidth="1"/>
    <col min="7433" max="7433" width="10.7109375" style="403" customWidth="1"/>
    <col min="7434" max="7434" width="17.7109375" style="403" customWidth="1"/>
    <col min="7435" max="7435" width="5.7109375" style="403" customWidth="1"/>
    <col min="7436" max="7436" width="10.5703125" style="403" customWidth="1"/>
    <col min="7437" max="7437" width="8.7109375" style="403" customWidth="1"/>
    <col min="7438" max="7441" width="8.85546875" style="403" customWidth="1"/>
    <col min="7442" max="7442" width="9.28515625" style="403" customWidth="1"/>
    <col min="7443" max="7443" width="7.5703125" style="403" customWidth="1"/>
    <col min="7444" max="7444" width="10.7109375" style="403" customWidth="1"/>
    <col min="7445" max="7445" width="4.85546875" style="403" customWidth="1"/>
    <col min="7446" max="7446" width="30.7109375" style="403" customWidth="1"/>
    <col min="7447" max="7447" width="10.5703125" style="403" customWidth="1"/>
    <col min="7448" max="7452" width="9.7109375" style="403" customWidth="1"/>
    <col min="7453" max="7455" width="10.7109375" style="403" customWidth="1"/>
    <col min="7456" max="7456" width="16.5703125" style="403" customWidth="1"/>
    <col min="7457" max="7686" width="9.140625" style="403"/>
    <col min="7687" max="7687" width="4.7109375" style="403" customWidth="1"/>
    <col min="7688" max="7688" width="29.7109375" style="403" customWidth="1"/>
    <col min="7689" max="7689" width="10.7109375" style="403" customWidth="1"/>
    <col min="7690" max="7690" width="17.7109375" style="403" customWidth="1"/>
    <col min="7691" max="7691" width="5.7109375" style="403" customWidth="1"/>
    <col min="7692" max="7692" width="10.5703125" style="403" customWidth="1"/>
    <col min="7693" max="7693" width="8.7109375" style="403" customWidth="1"/>
    <col min="7694" max="7697" width="8.85546875" style="403" customWidth="1"/>
    <col min="7698" max="7698" width="9.28515625" style="403" customWidth="1"/>
    <col min="7699" max="7699" width="7.5703125" style="403" customWidth="1"/>
    <col min="7700" max="7700" width="10.7109375" style="403" customWidth="1"/>
    <col min="7701" max="7701" width="4.85546875" style="403" customWidth="1"/>
    <col min="7702" max="7702" width="30.7109375" style="403" customWidth="1"/>
    <col min="7703" max="7703" width="10.5703125" style="403" customWidth="1"/>
    <col min="7704" max="7708" width="9.7109375" style="403" customWidth="1"/>
    <col min="7709" max="7711" width="10.7109375" style="403" customWidth="1"/>
    <col min="7712" max="7712" width="16.5703125" style="403" customWidth="1"/>
    <col min="7713" max="7942" width="9.140625" style="403"/>
    <col min="7943" max="7943" width="4.7109375" style="403" customWidth="1"/>
    <col min="7944" max="7944" width="29.7109375" style="403" customWidth="1"/>
    <col min="7945" max="7945" width="10.7109375" style="403" customWidth="1"/>
    <col min="7946" max="7946" width="17.7109375" style="403" customWidth="1"/>
    <col min="7947" max="7947" width="5.7109375" style="403" customWidth="1"/>
    <col min="7948" max="7948" width="10.5703125" style="403" customWidth="1"/>
    <col min="7949" max="7949" width="8.7109375" style="403" customWidth="1"/>
    <col min="7950" max="7953" width="8.85546875" style="403" customWidth="1"/>
    <col min="7954" max="7954" width="9.28515625" style="403" customWidth="1"/>
    <col min="7955" max="7955" width="7.5703125" style="403" customWidth="1"/>
    <col min="7956" max="7956" width="10.7109375" style="403" customWidth="1"/>
    <col min="7957" max="7957" width="4.85546875" style="403" customWidth="1"/>
    <col min="7958" max="7958" width="30.7109375" style="403" customWidth="1"/>
    <col min="7959" max="7959" width="10.5703125" style="403" customWidth="1"/>
    <col min="7960" max="7964" width="9.7109375" style="403" customWidth="1"/>
    <col min="7965" max="7967" width="10.7109375" style="403" customWidth="1"/>
    <col min="7968" max="7968" width="16.5703125" style="403" customWidth="1"/>
    <col min="7969" max="8198" width="9.140625" style="403"/>
    <col min="8199" max="8199" width="4.7109375" style="403" customWidth="1"/>
    <col min="8200" max="8200" width="29.7109375" style="403" customWidth="1"/>
    <col min="8201" max="8201" width="10.7109375" style="403" customWidth="1"/>
    <col min="8202" max="8202" width="17.7109375" style="403" customWidth="1"/>
    <col min="8203" max="8203" width="5.7109375" style="403" customWidth="1"/>
    <col min="8204" max="8204" width="10.5703125" style="403" customWidth="1"/>
    <col min="8205" max="8205" width="8.7109375" style="403" customWidth="1"/>
    <col min="8206" max="8209" width="8.85546875" style="403" customWidth="1"/>
    <col min="8210" max="8210" width="9.28515625" style="403" customWidth="1"/>
    <col min="8211" max="8211" width="7.5703125" style="403" customWidth="1"/>
    <col min="8212" max="8212" width="10.7109375" style="403" customWidth="1"/>
    <col min="8213" max="8213" width="4.85546875" style="403" customWidth="1"/>
    <col min="8214" max="8214" width="30.7109375" style="403" customWidth="1"/>
    <col min="8215" max="8215" width="10.5703125" style="403" customWidth="1"/>
    <col min="8216" max="8220" width="9.7109375" style="403" customWidth="1"/>
    <col min="8221" max="8223" width="10.7109375" style="403" customWidth="1"/>
    <col min="8224" max="8224" width="16.5703125" style="403" customWidth="1"/>
    <col min="8225" max="8454" width="9.140625" style="403"/>
    <col min="8455" max="8455" width="4.7109375" style="403" customWidth="1"/>
    <col min="8456" max="8456" width="29.7109375" style="403" customWidth="1"/>
    <col min="8457" max="8457" width="10.7109375" style="403" customWidth="1"/>
    <col min="8458" max="8458" width="17.7109375" style="403" customWidth="1"/>
    <col min="8459" max="8459" width="5.7109375" style="403" customWidth="1"/>
    <col min="8460" max="8460" width="10.5703125" style="403" customWidth="1"/>
    <col min="8461" max="8461" width="8.7109375" style="403" customWidth="1"/>
    <col min="8462" max="8465" width="8.85546875" style="403" customWidth="1"/>
    <col min="8466" max="8466" width="9.28515625" style="403" customWidth="1"/>
    <col min="8467" max="8467" width="7.5703125" style="403" customWidth="1"/>
    <col min="8468" max="8468" width="10.7109375" style="403" customWidth="1"/>
    <col min="8469" max="8469" width="4.85546875" style="403" customWidth="1"/>
    <col min="8470" max="8470" width="30.7109375" style="403" customWidth="1"/>
    <col min="8471" max="8471" width="10.5703125" style="403" customWidth="1"/>
    <col min="8472" max="8476" width="9.7109375" style="403" customWidth="1"/>
    <col min="8477" max="8479" width="10.7109375" style="403" customWidth="1"/>
    <col min="8480" max="8480" width="16.5703125" style="403" customWidth="1"/>
    <col min="8481" max="8710" width="9.140625" style="403"/>
    <col min="8711" max="8711" width="4.7109375" style="403" customWidth="1"/>
    <col min="8712" max="8712" width="29.7109375" style="403" customWidth="1"/>
    <col min="8713" max="8713" width="10.7109375" style="403" customWidth="1"/>
    <col min="8714" max="8714" width="17.7109375" style="403" customWidth="1"/>
    <col min="8715" max="8715" width="5.7109375" style="403" customWidth="1"/>
    <col min="8716" max="8716" width="10.5703125" style="403" customWidth="1"/>
    <col min="8717" max="8717" width="8.7109375" style="403" customWidth="1"/>
    <col min="8718" max="8721" width="8.85546875" style="403" customWidth="1"/>
    <col min="8722" max="8722" width="9.28515625" style="403" customWidth="1"/>
    <col min="8723" max="8723" width="7.5703125" style="403" customWidth="1"/>
    <col min="8724" max="8724" width="10.7109375" style="403" customWidth="1"/>
    <col min="8725" max="8725" width="4.85546875" style="403" customWidth="1"/>
    <col min="8726" max="8726" width="30.7109375" style="403" customWidth="1"/>
    <col min="8727" max="8727" width="10.5703125" style="403" customWidth="1"/>
    <col min="8728" max="8732" width="9.7109375" style="403" customWidth="1"/>
    <col min="8733" max="8735" width="10.7109375" style="403" customWidth="1"/>
    <col min="8736" max="8736" width="16.5703125" style="403" customWidth="1"/>
    <col min="8737" max="8966" width="9.140625" style="403"/>
    <col min="8967" max="8967" width="4.7109375" style="403" customWidth="1"/>
    <col min="8968" max="8968" width="29.7109375" style="403" customWidth="1"/>
    <col min="8969" max="8969" width="10.7109375" style="403" customWidth="1"/>
    <col min="8970" max="8970" width="17.7109375" style="403" customWidth="1"/>
    <col min="8971" max="8971" width="5.7109375" style="403" customWidth="1"/>
    <col min="8972" max="8972" width="10.5703125" style="403" customWidth="1"/>
    <col min="8973" max="8973" width="8.7109375" style="403" customWidth="1"/>
    <col min="8974" max="8977" width="8.85546875" style="403" customWidth="1"/>
    <col min="8978" max="8978" width="9.28515625" style="403" customWidth="1"/>
    <col min="8979" max="8979" width="7.5703125" style="403" customWidth="1"/>
    <col min="8980" max="8980" width="10.7109375" style="403" customWidth="1"/>
    <col min="8981" max="8981" width="4.85546875" style="403" customWidth="1"/>
    <col min="8982" max="8982" width="30.7109375" style="403" customWidth="1"/>
    <col min="8983" max="8983" width="10.5703125" style="403" customWidth="1"/>
    <col min="8984" max="8988" width="9.7109375" style="403" customWidth="1"/>
    <col min="8989" max="8991" width="10.7109375" style="403" customWidth="1"/>
    <col min="8992" max="8992" width="16.5703125" style="403" customWidth="1"/>
    <col min="8993" max="9222" width="9.140625" style="403"/>
    <col min="9223" max="9223" width="4.7109375" style="403" customWidth="1"/>
    <col min="9224" max="9224" width="29.7109375" style="403" customWidth="1"/>
    <col min="9225" max="9225" width="10.7109375" style="403" customWidth="1"/>
    <col min="9226" max="9226" width="17.7109375" style="403" customWidth="1"/>
    <col min="9227" max="9227" width="5.7109375" style="403" customWidth="1"/>
    <col min="9228" max="9228" width="10.5703125" style="403" customWidth="1"/>
    <col min="9229" max="9229" width="8.7109375" style="403" customWidth="1"/>
    <col min="9230" max="9233" width="8.85546875" style="403" customWidth="1"/>
    <col min="9234" max="9234" width="9.28515625" style="403" customWidth="1"/>
    <col min="9235" max="9235" width="7.5703125" style="403" customWidth="1"/>
    <col min="9236" max="9236" width="10.7109375" style="403" customWidth="1"/>
    <col min="9237" max="9237" width="4.85546875" style="403" customWidth="1"/>
    <col min="9238" max="9238" width="30.7109375" style="403" customWidth="1"/>
    <col min="9239" max="9239" width="10.5703125" style="403" customWidth="1"/>
    <col min="9240" max="9244" width="9.7109375" style="403" customWidth="1"/>
    <col min="9245" max="9247" width="10.7109375" style="403" customWidth="1"/>
    <col min="9248" max="9248" width="16.5703125" style="403" customWidth="1"/>
    <col min="9249" max="9478" width="9.140625" style="403"/>
    <col min="9479" max="9479" width="4.7109375" style="403" customWidth="1"/>
    <col min="9480" max="9480" width="29.7109375" style="403" customWidth="1"/>
    <col min="9481" max="9481" width="10.7109375" style="403" customWidth="1"/>
    <col min="9482" max="9482" width="17.7109375" style="403" customWidth="1"/>
    <col min="9483" max="9483" width="5.7109375" style="403" customWidth="1"/>
    <col min="9484" max="9484" width="10.5703125" style="403" customWidth="1"/>
    <col min="9485" max="9485" width="8.7109375" style="403" customWidth="1"/>
    <col min="9486" max="9489" width="8.85546875" style="403" customWidth="1"/>
    <col min="9490" max="9490" width="9.28515625" style="403" customWidth="1"/>
    <col min="9491" max="9491" width="7.5703125" style="403" customWidth="1"/>
    <col min="9492" max="9492" width="10.7109375" style="403" customWidth="1"/>
    <col min="9493" max="9493" width="4.85546875" style="403" customWidth="1"/>
    <col min="9494" max="9494" width="30.7109375" style="403" customWidth="1"/>
    <col min="9495" max="9495" width="10.5703125" style="403" customWidth="1"/>
    <col min="9496" max="9500" width="9.7109375" style="403" customWidth="1"/>
    <col min="9501" max="9503" width="10.7109375" style="403" customWidth="1"/>
    <col min="9504" max="9504" width="16.5703125" style="403" customWidth="1"/>
    <col min="9505" max="9734" width="9.140625" style="403"/>
    <col min="9735" max="9735" width="4.7109375" style="403" customWidth="1"/>
    <col min="9736" max="9736" width="29.7109375" style="403" customWidth="1"/>
    <col min="9737" max="9737" width="10.7109375" style="403" customWidth="1"/>
    <col min="9738" max="9738" width="17.7109375" style="403" customWidth="1"/>
    <col min="9739" max="9739" width="5.7109375" style="403" customWidth="1"/>
    <col min="9740" max="9740" width="10.5703125" style="403" customWidth="1"/>
    <col min="9741" max="9741" width="8.7109375" style="403" customWidth="1"/>
    <col min="9742" max="9745" width="8.85546875" style="403" customWidth="1"/>
    <col min="9746" max="9746" width="9.28515625" style="403" customWidth="1"/>
    <col min="9747" max="9747" width="7.5703125" style="403" customWidth="1"/>
    <col min="9748" max="9748" width="10.7109375" style="403" customWidth="1"/>
    <col min="9749" max="9749" width="4.85546875" style="403" customWidth="1"/>
    <col min="9750" max="9750" width="30.7109375" style="403" customWidth="1"/>
    <col min="9751" max="9751" width="10.5703125" style="403" customWidth="1"/>
    <col min="9752" max="9756" width="9.7109375" style="403" customWidth="1"/>
    <col min="9757" max="9759" width="10.7109375" style="403" customWidth="1"/>
    <col min="9760" max="9760" width="16.5703125" style="403" customWidth="1"/>
    <col min="9761" max="9990" width="9.140625" style="403"/>
    <col min="9991" max="9991" width="4.7109375" style="403" customWidth="1"/>
    <col min="9992" max="9992" width="29.7109375" style="403" customWidth="1"/>
    <col min="9993" max="9993" width="10.7109375" style="403" customWidth="1"/>
    <col min="9994" max="9994" width="17.7109375" style="403" customWidth="1"/>
    <col min="9995" max="9995" width="5.7109375" style="403" customWidth="1"/>
    <col min="9996" max="9996" width="10.5703125" style="403" customWidth="1"/>
    <col min="9997" max="9997" width="8.7109375" style="403" customWidth="1"/>
    <col min="9998" max="10001" width="8.85546875" style="403" customWidth="1"/>
    <col min="10002" max="10002" width="9.28515625" style="403" customWidth="1"/>
    <col min="10003" max="10003" width="7.5703125" style="403" customWidth="1"/>
    <col min="10004" max="10004" width="10.7109375" style="403" customWidth="1"/>
    <col min="10005" max="10005" width="4.85546875" style="403" customWidth="1"/>
    <col min="10006" max="10006" width="30.7109375" style="403" customWidth="1"/>
    <col min="10007" max="10007" width="10.5703125" style="403" customWidth="1"/>
    <col min="10008" max="10012" width="9.7109375" style="403" customWidth="1"/>
    <col min="10013" max="10015" width="10.7109375" style="403" customWidth="1"/>
    <col min="10016" max="10016" width="16.5703125" style="403" customWidth="1"/>
    <col min="10017" max="10246" width="9.140625" style="403"/>
    <col min="10247" max="10247" width="4.7109375" style="403" customWidth="1"/>
    <col min="10248" max="10248" width="29.7109375" style="403" customWidth="1"/>
    <col min="10249" max="10249" width="10.7109375" style="403" customWidth="1"/>
    <col min="10250" max="10250" width="17.7109375" style="403" customWidth="1"/>
    <col min="10251" max="10251" width="5.7109375" style="403" customWidth="1"/>
    <col min="10252" max="10252" width="10.5703125" style="403" customWidth="1"/>
    <col min="10253" max="10253" width="8.7109375" style="403" customWidth="1"/>
    <col min="10254" max="10257" width="8.85546875" style="403" customWidth="1"/>
    <col min="10258" max="10258" width="9.28515625" style="403" customWidth="1"/>
    <col min="10259" max="10259" width="7.5703125" style="403" customWidth="1"/>
    <col min="10260" max="10260" width="10.7109375" style="403" customWidth="1"/>
    <col min="10261" max="10261" width="4.85546875" style="403" customWidth="1"/>
    <col min="10262" max="10262" width="30.7109375" style="403" customWidth="1"/>
    <col min="10263" max="10263" width="10.5703125" style="403" customWidth="1"/>
    <col min="10264" max="10268" width="9.7109375" style="403" customWidth="1"/>
    <col min="10269" max="10271" width="10.7109375" style="403" customWidth="1"/>
    <col min="10272" max="10272" width="16.5703125" style="403" customWidth="1"/>
    <col min="10273" max="10502" width="9.140625" style="403"/>
    <col min="10503" max="10503" width="4.7109375" style="403" customWidth="1"/>
    <col min="10504" max="10504" width="29.7109375" style="403" customWidth="1"/>
    <col min="10505" max="10505" width="10.7109375" style="403" customWidth="1"/>
    <col min="10506" max="10506" width="17.7109375" style="403" customWidth="1"/>
    <col min="10507" max="10507" width="5.7109375" style="403" customWidth="1"/>
    <col min="10508" max="10508" width="10.5703125" style="403" customWidth="1"/>
    <col min="10509" max="10509" width="8.7109375" style="403" customWidth="1"/>
    <col min="10510" max="10513" width="8.85546875" style="403" customWidth="1"/>
    <col min="10514" max="10514" width="9.28515625" style="403" customWidth="1"/>
    <col min="10515" max="10515" width="7.5703125" style="403" customWidth="1"/>
    <col min="10516" max="10516" width="10.7109375" style="403" customWidth="1"/>
    <col min="10517" max="10517" width="4.85546875" style="403" customWidth="1"/>
    <col min="10518" max="10518" width="30.7109375" style="403" customWidth="1"/>
    <col min="10519" max="10519" width="10.5703125" style="403" customWidth="1"/>
    <col min="10520" max="10524" width="9.7109375" style="403" customWidth="1"/>
    <col min="10525" max="10527" width="10.7109375" style="403" customWidth="1"/>
    <col min="10528" max="10528" width="16.5703125" style="403" customWidth="1"/>
    <col min="10529" max="10758" width="9.140625" style="403"/>
    <col min="10759" max="10759" width="4.7109375" style="403" customWidth="1"/>
    <col min="10760" max="10760" width="29.7109375" style="403" customWidth="1"/>
    <col min="10761" max="10761" width="10.7109375" style="403" customWidth="1"/>
    <col min="10762" max="10762" width="17.7109375" style="403" customWidth="1"/>
    <col min="10763" max="10763" width="5.7109375" style="403" customWidth="1"/>
    <col min="10764" max="10764" width="10.5703125" style="403" customWidth="1"/>
    <col min="10765" max="10765" width="8.7109375" style="403" customWidth="1"/>
    <col min="10766" max="10769" width="8.85546875" style="403" customWidth="1"/>
    <col min="10770" max="10770" width="9.28515625" style="403" customWidth="1"/>
    <col min="10771" max="10771" width="7.5703125" style="403" customWidth="1"/>
    <col min="10772" max="10772" width="10.7109375" style="403" customWidth="1"/>
    <col min="10773" max="10773" width="4.85546875" style="403" customWidth="1"/>
    <col min="10774" max="10774" width="30.7109375" style="403" customWidth="1"/>
    <col min="10775" max="10775" width="10.5703125" style="403" customWidth="1"/>
    <col min="10776" max="10780" width="9.7109375" style="403" customWidth="1"/>
    <col min="10781" max="10783" width="10.7109375" style="403" customWidth="1"/>
    <col min="10784" max="10784" width="16.5703125" style="403" customWidth="1"/>
    <col min="10785" max="11014" width="9.140625" style="403"/>
    <col min="11015" max="11015" width="4.7109375" style="403" customWidth="1"/>
    <col min="11016" max="11016" width="29.7109375" style="403" customWidth="1"/>
    <col min="11017" max="11017" width="10.7109375" style="403" customWidth="1"/>
    <col min="11018" max="11018" width="17.7109375" style="403" customWidth="1"/>
    <col min="11019" max="11019" width="5.7109375" style="403" customWidth="1"/>
    <col min="11020" max="11020" width="10.5703125" style="403" customWidth="1"/>
    <col min="11021" max="11021" width="8.7109375" style="403" customWidth="1"/>
    <col min="11022" max="11025" width="8.85546875" style="403" customWidth="1"/>
    <col min="11026" max="11026" width="9.28515625" style="403" customWidth="1"/>
    <col min="11027" max="11027" width="7.5703125" style="403" customWidth="1"/>
    <col min="11028" max="11028" width="10.7109375" style="403" customWidth="1"/>
    <col min="11029" max="11029" width="4.85546875" style="403" customWidth="1"/>
    <col min="11030" max="11030" width="30.7109375" style="403" customWidth="1"/>
    <col min="11031" max="11031" width="10.5703125" style="403" customWidth="1"/>
    <col min="11032" max="11036" width="9.7109375" style="403" customWidth="1"/>
    <col min="11037" max="11039" width="10.7109375" style="403" customWidth="1"/>
    <col min="11040" max="11040" width="16.5703125" style="403" customWidth="1"/>
    <col min="11041" max="11270" width="9.140625" style="403"/>
    <col min="11271" max="11271" width="4.7109375" style="403" customWidth="1"/>
    <col min="11272" max="11272" width="29.7109375" style="403" customWidth="1"/>
    <col min="11273" max="11273" width="10.7109375" style="403" customWidth="1"/>
    <col min="11274" max="11274" width="17.7109375" style="403" customWidth="1"/>
    <col min="11275" max="11275" width="5.7109375" style="403" customWidth="1"/>
    <col min="11276" max="11276" width="10.5703125" style="403" customWidth="1"/>
    <col min="11277" max="11277" width="8.7109375" style="403" customWidth="1"/>
    <col min="11278" max="11281" width="8.85546875" style="403" customWidth="1"/>
    <col min="11282" max="11282" width="9.28515625" style="403" customWidth="1"/>
    <col min="11283" max="11283" width="7.5703125" style="403" customWidth="1"/>
    <col min="11284" max="11284" width="10.7109375" style="403" customWidth="1"/>
    <col min="11285" max="11285" width="4.85546875" style="403" customWidth="1"/>
    <col min="11286" max="11286" width="30.7109375" style="403" customWidth="1"/>
    <col min="11287" max="11287" width="10.5703125" style="403" customWidth="1"/>
    <col min="11288" max="11292" width="9.7109375" style="403" customWidth="1"/>
    <col min="11293" max="11295" width="10.7109375" style="403" customWidth="1"/>
    <col min="11296" max="11296" width="16.5703125" style="403" customWidth="1"/>
    <col min="11297" max="11526" width="9.140625" style="403"/>
    <col min="11527" max="11527" width="4.7109375" style="403" customWidth="1"/>
    <col min="11528" max="11528" width="29.7109375" style="403" customWidth="1"/>
    <col min="11529" max="11529" width="10.7109375" style="403" customWidth="1"/>
    <col min="11530" max="11530" width="17.7109375" style="403" customWidth="1"/>
    <col min="11531" max="11531" width="5.7109375" style="403" customWidth="1"/>
    <col min="11532" max="11532" width="10.5703125" style="403" customWidth="1"/>
    <col min="11533" max="11533" width="8.7109375" style="403" customWidth="1"/>
    <col min="11534" max="11537" width="8.85546875" style="403" customWidth="1"/>
    <col min="11538" max="11538" width="9.28515625" style="403" customWidth="1"/>
    <col min="11539" max="11539" width="7.5703125" style="403" customWidth="1"/>
    <col min="11540" max="11540" width="10.7109375" style="403" customWidth="1"/>
    <col min="11541" max="11541" width="4.85546875" style="403" customWidth="1"/>
    <col min="11542" max="11542" width="30.7109375" style="403" customWidth="1"/>
    <col min="11543" max="11543" width="10.5703125" style="403" customWidth="1"/>
    <col min="11544" max="11548" width="9.7109375" style="403" customWidth="1"/>
    <col min="11549" max="11551" width="10.7109375" style="403" customWidth="1"/>
    <col min="11552" max="11552" width="16.5703125" style="403" customWidth="1"/>
    <col min="11553" max="11782" width="9.140625" style="403"/>
    <col min="11783" max="11783" width="4.7109375" style="403" customWidth="1"/>
    <col min="11784" max="11784" width="29.7109375" style="403" customWidth="1"/>
    <col min="11785" max="11785" width="10.7109375" style="403" customWidth="1"/>
    <col min="11786" max="11786" width="17.7109375" style="403" customWidth="1"/>
    <col min="11787" max="11787" width="5.7109375" style="403" customWidth="1"/>
    <col min="11788" max="11788" width="10.5703125" style="403" customWidth="1"/>
    <col min="11789" max="11789" width="8.7109375" style="403" customWidth="1"/>
    <col min="11790" max="11793" width="8.85546875" style="403" customWidth="1"/>
    <col min="11794" max="11794" width="9.28515625" style="403" customWidth="1"/>
    <col min="11795" max="11795" width="7.5703125" style="403" customWidth="1"/>
    <col min="11796" max="11796" width="10.7109375" style="403" customWidth="1"/>
    <col min="11797" max="11797" width="4.85546875" style="403" customWidth="1"/>
    <col min="11798" max="11798" width="30.7109375" style="403" customWidth="1"/>
    <col min="11799" max="11799" width="10.5703125" style="403" customWidth="1"/>
    <col min="11800" max="11804" width="9.7109375" style="403" customWidth="1"/>
    <col min="11805" max="11807" width="10.7109375" style="403" customWidth="1"/>
    <col min="11808" max="11808" width="16.5703125" style="403" customWidth="1"/>
    <col min="11809" max="12038" width="9.140625" style="403"/>
    <col min="12039" max="12039" width="4.7109375" style="403" customWidth="1"/>
    <col min="12040" max="12040" width="29.7109375" style="403" customWidth="1"/>
    <col min="12041" max="12041" width="10.7109375" style="403" customWidth="1"/>
    <col min="12042" max="12042" width="17.7109375" style="403" customWidth="1"/>
    <col min="12043" max="12043" width="5.7109375" style="403" customWidth="1"/>
    <col min="12044" max="12044" width="10.5703125" style="403" customWidth="1"/>
    <col min="12045" max="12045" width="8.7109375" style="403" customWidth="1"/>
    <col min="12046" max="12049" width="8.85546875" style="403" customWidth="1"/>
    <col min="12050" max="12050" width="9.28515625" style="403" customWidth="1"/>
    <col min="12051" max="12051" width="7.5703125" style="403" customWidth="1"/>
    <col min="12052" max="12052" width="10.7109375" style="403" customWidth="1"/>
    <col min="12053" max="12053" width="4.85546875" style="403" customWidth="1"/>
    <col min="12054" max="12054" width="30.7109375" style="403" customWidth="1"/>
    <col min="12055" max="12055" width="10.5703125" style="403" customWidth="1"/>
    <col min="12056" max="12060" width="9.7109375" style="403" customWidth="1"/>
    <col min="12061" max="12063" width="10.7109375" style="403" customWidth="1"/>
    <col min="12064" max="12064" width="16.5703125" style="403" customWidth="1"/>
    <col min="12065" max="12294" width="9.140625" style="403"/>
    <col min="12295" max="12295" width="4.7109375" style="403" customWidth="1"/>
    <col min="12296" max="12296" width="29.7109375" style="403" customWidth="1"/>
    <col min="12297" max="12297" width="10.7109375" style="403" customWidth="1"/>
    <col min="12298" max="12298" width="17.7109375" style="403" customWidth="1"/>
    <col min="12299" max="12299" width="5.7109375" style="403" customWidth="1"/>
    <col min="12300" max="12300" width="10.5703125" style="403" customWidth="1"/>
    <col min="12301" max="12301" width="8.7109375" style="403" customWidth="1"/>
    <col min="12302" max="12305" width="8.85546875" style="403" customWidth="1"/>
    <col min="12306" max="12306" width="9.28515625" style="403" customWidth="1"/>
    <col min="12307" max="12307" width="7.5703125" style="403" customWidth="1"/>
    <col min="12308" max="12308" width="10.7109375" style="403" customWidth="1"/>
    <col min="12309" max="12309" width="4.85546875" style="403" customWidth="1"/>
    <col min="12310" max="12310" width="30.7109375" style="403" customWidth="1"/>
    <col min="12311" max="12311" width="10.5703125" style="403" customWidth="1"/>
    <col min="12312" max="12316" width="9.7109375" style="403" customWidth="1"/>
    <col min="12317" max="12319" width="10.7109375" style="403" customWidth="1"/>
    <col min="12320" max="12320" width="16.5703125" style="403" customWidth="1"/>
    <col min="12321" max="12550" width="9.140625" style="403"/>
    <col min="12551" max="12551" width="4.7109375" style="403" customWidth="1"/>
    <col min="12552" max="12552" width="29.7109375" style="403" customWidth="1"/>
    <col min="12553" max="12553" width="10.7109375" style="403" customWidth="1"/>
    <col min="12554" max="12554" width="17.7109375" style="403" customWidth="1"/>
    <col min="12555" max="12555" width="5.7109375" style="403" customWidth="1"/>
    <col min="12556" max="12556" width="10.5703125" style="403" customWidth="1"/>
    <col min="12557" max="12557" width="8.7109375" style="403" customWidth="1"/>
    <col min="12558" max="12561" width="8.85546875" style="403" customWidth="1"/>
    <col min="12562" max="12562" width="9.28515625" style="403" customWidth="1"/>
    <col min="12563" max="12563" width="7.5703125" style="403" customWidth="1"/>
    <col min="12564" max="12564" width="10.7109375" style="403" customWidth="1"/>
    <col min="12565" max="12565" width="4.85546875" style="403" customWidth="1"/>
    <col min="12566" max="12566" width="30.7109375" style="403" customWidth="1"/>
    <col min="12567" max="12567" width="10.5703125" style="403" customWidth="1"/>
    <col min="12568" max="12572" width="9.7109375" style="403" customWidth="1"/>
    <col min="12573" max="12575" width="10.7109375" style="403" customWidth="1"/>
    <col min="12576" max="12576" width="16.5703125" style="403" customWidth="1"/>
    <col min="12577" max="12806" width="9.140625" style="403"/>
    <col min="12807" max="12807" width="4.7109375" style="403" customWidth="1"/>
    <col min="12808" max="12808" width="29.7109375" style="403" customWidth="1"/>
    <col min="12809" max="12809" width="10.7109375" style="403" customWidth="1"/>
    <col min="12810" max="12810" width="17.7109375" style="403" customWidth="1"/>
    <col min="12811" max="12811" width="5.7109375" style="403" customWidth="1"/>
    <col min="12812" max="12812" width="10.5703125" style="403" customWidth="1"/>
    <col min="12813" max="12813" width="8.7109375" style="403" customWidth="1"/>
    <col min="12814" max="12817" width="8.85546875" style="403" customWidth="1"/>
    <col min="12818" max="12818" width="9.28515625" style="403" customWidth="1"/>
    <col min="12819" max="12819" width="7.5703125" style="403" customWidth="1"/>
    <col min="12820" max="12820" width="10.7109375" style="403" customWidth="1"/>
    <col min="12821" max="12821" width="4.85546875" style="403" customWidth="1"/>
    <col min="12822" max="12822" width="30.7109375" style="403" customWidth="1"/>
    <col min="12823" max="12823" width="10.5703125" style="403" customWidth="1"/>
    <col min="12824" max="12828" width="9.7109375" style="403" customWidth="1"/>
    <col min="12829" max="12831" width="10.7109375" style="403" customWidth="1"/>
    <col min="12832" max="12832" width="16.5703125" style="403" customWidth="1"/>
    <col min="12833" max="13062" width="9.140625" style="403"/>
    <col min="13063" max="13063" width="4.7109375" style="403" customWidth="1"/>
    <col min="13064" max="13064" width="29.7109375" style="403" customWidth="1"/>
    <col min="13065" max="13065" width="10.7109375" style="403" customWidth="1"/>
    <col min="13066" max="13066" width="17.7109375" style="403" customWidth="1"/>
    <col min="13067" max="13067" width="5.7109375" style="403" customWidth="1"/>
    <col min="13068" max="13068" width="10.5703125" style="403" customWidth="1"/>
    <col min="13069" max="13069" width="8.7109375" style="403" customWidth="1"/>
    <col min="13070" max="13073" width="8.85546875" style="403" customWidth="1"/>
    <col min="13074" max="13074" width="9.28515625" style="403" customWidth="1"/>
    <col min="13075" max="13075" width="7.5703125" style="403" customWidth="1"/>
    <col min="13076" max="13076" width="10.7109375" style="403" customWidth="1"/>
    <col min="13077" max="13077" width="4.85546875" style="403" customWidth="1"/>
    <col min="13078" max="13078" width="30.7109375" style="403" customWidth="1"/>
    <col min="13079" max="13079" width="10.5703125" style="403" customWidth="1"/>
    <col min="13080" max="13084" width="9.7109375" style="403" customWidth="1"/>
    <col min="13085" max="13087" width="10.7109375" style="403" customWidth="1"/>
    <col min="13088" max="13088" width="16.5703125" style="403" customWidth="1"/>
    <col min="13089" max="13318" width="9.140625" style="403"/>
    <col min="13319" max="13319" width="4.7109375" style="403" customWidth="1"/>
    <col min="13320" max="13320" width="29.7109375" style="403" customWidth="1"/>
    <col min="13321" max="13321" width="10.7109375" style="403" customWidth="1"/>
    <col min="13322" max="13322" width="17.7109375" style="403" customWidth="1"/>
    <col min="13323" max="13323" width="5.7109375" style="403" customWidth="1"/>
    <col min="13324" max="13324" width="10.5703125" style="403" customWidth="1"/>
    <col min="13325" max="13325" width="8.7109375" style="403" customWidth="1"/>
    <col min="13326" max="13329" width="8.85546875" style="403" customWidth="1"/>
    <col min="13330" max="13330" width="9.28515625" style="403" customWidth="1"/>
    <col min="13331" max="13331" width="7.5703125" style="403" customWidth="1"/>
    <col min="13332" max="13332" width="10.7109375" style="403" customWidth="1"/>
    <col min="13333" max="13333" width="4.85546875" style="403" customWidth="1"/>
    <col min="13334" max="13334" width="30.7109375" style="403" customWidth="1"/>
    <col min="13335" max="13335" width="10.5703125" style="403" customWidth="1"/>
    <col min="13336" max="13340" width="9.7109375" style="403" customWidth="1"/>
    <col min="13341" max="13343" width="10.7109375" style="403" customWidth="1"/>
    <col min="13344" max="13344" width="16.5703125" style="403" customWidth="1"/>
    <col min="13345" max="13574" width="9.140625" style="403"/>
    <col min="13575" max="13575" width="4.7109375" style="403" customWidth="1"/>
    <col min="13576" max="13576" width="29.7109375" style="403" customWidth="1"/>
    <col min="13577" max="13577" width="10.7109375" style="403" customWidth="1"/>
    <col min="13578" max="13578" width="17.7109375" style="403" customWidth="1"/>
    <col min="13579" max="13579" width="5.7109375" style="403" customWidth="1"/>
    <col min="13580" max="13580" width="10.5703125" style="403" customWidth="1"/>
    <col min="13581" max="13581" width="8.7109375" style="403" customWidth="1"/>
    <col min="13582" max="13585" width="8.85546875" style="403" customWidth="1"/>
    <col min="13586" max="13586" width="9.28515625" style="403" customWidth="1"/>
    <col min="13587" max="13587" width="7.5703125" style="403" customWidth="1"/>
    <col min="13588" max="13588" width="10.7109375" style="403" customWidth="1"/>
    <col min="13589" max="13589" width="4.85546875" style="403" customWidth="1"/>
    <col min="13590" max="13590" width="30.7109375" style="403" customWidth="1"/>
    <col min="13591" max="13591" width="10.5703125" style="403" customWidth="1"/>
    <col min="13592" max="13596" width="9.7109375" style="403" customWidth="1"/>
    <col min="13597" max="13599" width="10.7109375" style="403" customWidth="1"/>
    <col min="13600" max="13600" width="16.5703125" style="403" customWidth="1"/>
    <col min="13601" max="13830" width="9.140625" style="403"/>
    <col min="13831" max="13831" width="4.7109375" style="403" customWidth="1"/>
    <col min="13832" max="13832" width="29.7109375" style="403" customWidth="1"/>
    <col min="13833" max="13833" width="10.7109375" style="403" customWidth="1"/>
    <col min="13834" max="13834" width="17.7109375" style="403" customWidth="1"/>
    <col min="13835" max="13835" width="5.7109375" style="403" customWidth="1"/>
    <col min="13836" max="13836" width="10.5703125" style="403" customWidth="1"/>
    <col min="13837" max="13837" width="8.7109375" style="403" customWidth="1"/>
    <col min="13838" max="13841" width="8.85546875" style="403" customWidth="1"/>
    <col min="13842" max="13842" width="9.28515625" style="403" customWidth="1"/>
    <col min="13843" max="13843" width="7.5703125" style="403" customWidth="1"/>
    <col min="13844" max="13844" width="10.7109375" style="403" customWidth="1"/>
    <col min="13845" max="13845" width="4.85546875" style="403" customWidth="1"/>
    <col min="13846" max="13846" width="30.7109375" style="403" customWidth="1"/>
    <col min="13847" max="13847" width="10.5703125" style="403" customWidth="1"/>
    <col min="13848" max="13852" width="9.7109375" style="403" customWidth="1"/>
    <col min="13853" max="13855" width="10.7109375" style="403" customWidth="1"/>
    <col min="13856" max="13856" width="16.5703125" style="403" customWidth="1"/>
    <col min="13857" max="14086" width="9.140625" style="403"/>
    <col min="14087" max="14087" width="4.7109375" style="403" customWidth="1"/>
    <col min="14088" max="14088" width="29.7109375" style="403" customWidth="1"/>
    <col min="14089" max="14089" width="10.7109375" style="403" customWidth="1"/>
    <col min="14090" max="14090" width="17.7109375" style="403" customWidth="1"/>
    <col min="14091" max="14091" width="5.7109375" style="403" customWidth="1"/>
    <col min="14092" max="14092" width="10.5703125" style="403" customWidth="1"/>
    <col min="14093" max="14093" width="8.7109375" style="403" customWidth="1"/>
    <col min="14094" max="14097" width="8.85546875" style="403" customWidth="1"/>
    <col min="14098" max="14098" width="9.28515625" style="403" customWidth="1"/>
    <col min="14099" max="14099" width="7.5703125" style="403" customWidth="1"/>
    <col min="14100" max="14100" width="10.7109375" style="403" customWidth="1"/>
    <col min="14101" max="14101" width="4.85546875" style="403" customWidth="1"/>
    <col min="14102" max="14102" width="30.7109375" style="403" customWidth="1"/>
    <col min="14103" max="14103" width="10.5703125" style="403" customWidth="1"/>
    <col min="14104" max="14108" width="9.7109375" style="403" customWidth="1"/>
    <col min="14109" max="14111" width="10.7109375" style="403" customWidth="1"/>
    <col min="14112" max="14112" width="16.5703125" style="403" customWidth="1"/>
    <col min="14113" max="14342" width="9.140625" style="403"/>
    <col min="14343" max="14343" width="4.7109375" style="403" customWidth="1"/>
    <col min="14344" max="14344" width="29.7109375" style="403" customWidth="1"/>
    <col min="14345" max="14345" width="10.7109375" style="403" customWidth="1"/>
    <col min="14346" max="14346" width="17.7109375" style="403" customWidth="1"/>
    <col min="14347" max="14347" width="5.7109375" style="403" customWidth="1"/>
    <col min="14348" max="14348" width="10.5703125" style="403" customWidth="1"/>
    <col min="14349" max="14349" width="8.7109375" style="403" customWidth="1"/>
    <col min="14350" max="14353" width="8.85546875" style="403" customWidth="1"/>
    <col min="14354" max="14354" width="9.28515625" style="403" customWidth="1"/>
    <col min="14355" max="14355" width="7.5703125" style="403" customWidth="1"/>
    <col min="14356" max="14356" width="10.7109375" style="403" customWidth="1"/>
    <col min="14357" max="14357" width="4.85546875" style="403" customWidth="1"/>
    <col min="14358" max="14358" width="30.7109375" style="403" customWidth="1"/>
    <col min="14359" max="14359" width="10.5703125" style="403" customWidth="1"/>
    <col min="14360" max="14364" width="9.7109375" style="403" customWidth="1"/>
    <col min="14365" max="14367" width="10.7109375" style="403" customWidth="1"/>
    <col min="14368" max="14368" width="16.5703125" style="403" customWidth="1"/>
    <col min="14369" max="14598" width="9.140625" style="403"/>
    <col min="14599" max="14599" width="4.7109375" style="403" customWidth="1"/>
    <col min="14600" max="14600" width="29.7109375" style="403" customWidth="1"/>
    <col min="14601" max="14601" width="10.7109375" style="403" customWidth="1"/>
    <col min="14602" max="14602" width="17.7109375" style="403" customWidth="1"/>
    <col min="14603" max="14603" width="5.7109375" style="403" customWidth="1"/>
    <col min="14604" max="14604" width="10.5703125" style="403" customWidth="1"/>
    <col min="14605" max="14605" width="8.7109375" style="403" customWidth="1"/>
    <col min="14606" max="14609" width="8.85546875" style="403" customWidth="1"/>
    <col min="14610" max="14610" width="9.28515625" style="403" customWidth="1"/>
    <col min="14611" max="14611" width="7.5703125" style="403" customWidth="1"/>
    <col min="14612" max="14612" width="10.7109375" style="403" customWidth="1"/>
    <col min="14613" max="14613" width="4.85546875" style="403" customWidth="1"/>
    <col min="14614" max="14614" width="30.7109375" style="403" customWidth="1"/>
    <col min="14615" max="14615" width="10.5703125" style="403" customWidth="1"/>
    <col min="14616" max="14620" width="9.7109375" style="403" customWidth="1"/>
    <col min="14621" max="14623" width="10.7109375" style="403" customWidth="1"/>
    <col min="14624" max="14624" width="16.5703125" style="403" customWidth="1"/>
    <col min="14625" max="14854" width="9.140625" style="403"/>
    <col min="14855" max="14855" width="4.7109375" style="403" customWidth="1"/>
    <col min="14856" max="14856" width="29.7109375" style="403" customWidth="1"/>
    <col min="14857" max="14857" width="10.7109375" style="403" customWidth="1"/>
    <col min="14858" max="14858" width="17.7109375" style="403" customWidth="1"/>
    <col min="14859" max="14859" width="5.7109375" style="403" customWidth="1"/>
    <col min="14860" max="14860" width="10.5703125" style="403" customWidth="1"/>
    <col min="14861" max="14861" width="8.7109375" style="403" customWidth="1"/>
    <col min="14862" max="14865" width="8.85546875" style="403" customWidth="1"/>
    <col min="14866" max="14866" width="9.28515625" style="403" customWidth="1"/>
    <col min="14867" max="14867" width="7.5703125" style="403" customWidth="1"/>
    <col min="14868" max="14868" width="10.7109375" style="403" customWidth="1"/>
    <col min="14869" max="14869" width="4.85546875" style="403" customWidth="1"/>
    <col min="14870" max="14870" width="30.7109375" style="403" customWidth="1"/>
    <col min="14871" max="14871" width="10.5703125" style="403" customWidth="1"/>
    <col min="14872" max="14876" width="9.7109375" style="403" customWidth="1"/>
    <col min="14877" max="14879" width="10.7109375" style="403" customWidth="1"/>
    <col min="14880" max="14880" width="16.5703125" style="403" customWidth="1"/>
    <col min="14881" max="15110" width="9.140625" style="403"/>
    <col min="15111" max="15111" width="4.7109375" style="403" customWidth="1"/>
    <col min="15112" max="15112" width="29.7109375" style="403" customWidth="1"/>
    <col min="15113" max="15113" width="10.7109375" style="403" customWidth="1"/>
    <col min="15114" max="15114" width="17.7109375" style="403" customWidth="1"/>
    <col min="15115" max="15115" width="5.7109375" style="403" customWidth="1"/>
    <col min="15116" max="15116" width="10.5703125" style="403" customWidth="1"/>
    <col min="15117" max="15117" width="8.7109375" style="403" customWidth="1"/>
    <col min="15118" max="15121" width="8.85546875" style="403" customWidth="1"/>
    <col min="15122" max="15122" width="9.28515625" style="403" customWidth="1"/>
    <col min="15123" max="15123" width="7.5703125" style="403" customWidth="1"/>
    <col min="15124" max="15124" width="10.7109375" style="403" customWidth="1"/>
    <col min="15125" max="15125" width="4.85546875" style="403" customWidth="1"/>
    <col min="15126" max="15126" width="30.7109375" style="403" customWidth="1"/>
    <col min="15127" max="15127" width="10.5703125" style="403" customWidth="1"/>
    <col min="15128" max="15132" width="9.7109375" style="403" customWidth="1"/>
    <col min="15133" max="15135" width="10.7109375" style="403" customWidth="1"/>
    <col min="15136" max="15136" width="16.5703125" style="403" customWidth="1"/>
    <col min="15137" max="15366" width="9.140625" style="403"/>
    <col min="15367" max="15367" width="4.7109375" style="403" customWidth="1"/>
    <col min="15368" max="15368" width="29.7109375" style="403" customWidth="1"/>
    <col min="15369" max="15369" width="10.7109375" style="403" customWidth="1"/>
    <col min="15370" max="15370" width="17.7109375" style="403" customWidth="1"/>
    <col min="15371" max="15371" width="5.7109375" style="403" customWidth="1"/>
    <col min="15372" max="15372" width="10.5703125" style="403" customWidth="1"/>
    <col min="15373" max="15373" width="8.7109375" style="403" customWidth="1"/>
    <col min="15374" max="15377" width="8.85546875" style="403" customWidth="1"/>
    <col min="15378" max="15378" width="9.28515625" style="403" customWidth="1"/>
    <col min="15379" max="15379" width="7.5703125" style="403" customWidth="1"/>
    <col min="15380" max="15380" width="10.7109375" style="403" customWidth="1"/>
    <col min="15381" max="15381" width="4.85546875" style="403" customWidth="1"/>
    <col min="15382" max="15382" width="30.7109375" style="403" customWidth="1"/>
    <col min="15383" max="15383" width="10.5703125" style="403" customWidth="1"/>
    <col min="15384" max="15388" width="9.7109375" style="403" customWidth="1"/>
    <col min="15389" max="15391" width="10.7109375" style="403" customWidth="1"/>
    <col min="15392" max="15392" width="16.5703125" style="403" customWidth="1"/>
    <col min="15393" max="15622" width="9.140625" style="403"/>
    <col min="15623" max="15623" width="4.7109375" style="403" customWidth="1"/>
    <col min="15624" max="15624" width="29.7109375" style="403" customWidth="1"/>
    <col min="15625" max="15625" width="10.7109375" style="403" customWidth="1"/>
    <col min="15626" max="15626" width="17.7109375" style="403" customWidth="1"/>
    <col min="15627" max="15627" width="5.7109375" style="403" customWidth="1"/>
    <col min="15628" max="15628" width="10.5703125" style="403" customWidth="1"/>
    <col min="15629" max="15629" width="8.7109375" style="403" customWidth="1"/>
    <col min="15630" max="15633" width="8.85546875" style="403" customWidth="1"/>
    <col min="15634" max="15634" width="9.28515625" style="403" customWidth="1"/>
    <col min="15635" max="15635" width="7.5703125" style="403" customWidth="1"/>
    <col min="15636" max="15636" width="10.7109375" style="403" customWidth="1"/>
    <col min="15637" max="15637" width="4.85546875" style="403" customWidth="1"/>
    <col min="15638" max="15638" width="30.7109375" style="403" customWidth="1"/>
    <col min="15639" max="15639" width="10.5703125" style="403" customWidth="1"/>
    <col min="15640" max="15644" width="9.7109375" style="403" customWidth="1"/>
    <col min="15645" max="15647" width="10.7109375" style="403" customWidth="1"/>
    <col min="15648" max="15648" width="16.5703125" style="403" customWidth="1"/>
    <col min="15649" max="15878" width="9.140625" style="403"/>
    <col min="15879" max="15879" width="4.7109375" style="403" customWidth="1"/>
    <col min="15880" max="15880" width="29.7109375" style="403" customWidth="1"/>
    <col min="15881" max="15881" width="10.7109375" style="403" customWidth="1"/>
    <col min="15882" max="15882" width="17.7109375" style="403" customWidth="1"/>
    <col min="15883" max="15883" width="5.7109375" style="403" customWidth="1"/>
    <col min="15884" max="15884" width="10.5703125" style="403" customWidth="1"/>
    <col min="15885" max="15885" width="8.7109375" style="403" customWidth="1"/>
    <col min="15886" max="15889" width="8.85546875" style="403" customWidth="1"/>
    <col min="15890" max="15890" width="9.28515625" style="403" customWidth="1"/>
    <col min="15891" max="15891" width="7.5703125" style="403" customWidth="1"/>
    <col min="15892" max="15892" width="10.7109375" style="403" customWidth="1"/>
    <col min="15893" max="15893" width="4.85546875" style="403" customWidth="1"/>
    <col min="15894" max="15894" width="30.7109375" style="403" customWidth="1"/>
    <col min="15895" max="15895" width="10.5703125" style="403" customWidth="1"/>
    <col min="15896" max="15900" width="9.7109375" style="403" customWidth="1"/>
    <col min="15901" max="15903" width="10.7109375" style="403" customWidth="1"/>
    <col min="15904" max="15904" width="16.5703125" style="403" customWidth="1"/>
    <col min="15905" max="16134" width="9.140625" style="403"/>
    <col min="16135" max="16135" width="4.7109375" style="403" customWidth="1"/>
    <col min="16136" max="16136" width="29.7109375" style="403" customWidth="1"/>
    <col min="16137" max="16137" width="10.7109375" style="403" customWidth="1"/>
    <col min="16138" max="16138" width="17.7109375" style="403" customWidth="1"/>
    <col min="16139" max="16139" width="5.7109375" style="403" customWidth="1"/>
    <col min="16140" max="16140" width="10.5703125" style="403" customWidth="1"/>
    <col min="16141" max="16141" width="8.7109375" style="403" customWidth="1"/>
    <col min="16142" max="16145" width="8.85546875" style="403" customWidth="1"/>
    <col min="16146" max="16146" width="9.28515625" style="403" customWidth="1"/>
    <col min="16147" max="16147" width="7.5703125" style="403" customWidth="1"/>
    <col min="16148" max="16148" width="10.7109375" style="403" customWidth="1"/>
    <col min="16149" max="16149" width="4.85546875" style="403" customWidth="1"/>
    <col min="16150" max="16150" width="30.7109375" style="403" customWidth="1"/>
    <col min="16151" max="16151" width="10.5703125" style="403" customWidth="1"/>
    <col min="16152" max="16156" width="9.7109375" style="403" customWidth="1"/>
    <col min="16157" max="16159" width="10.7109375" style="403" customWidth="1"/>
    <col min="16160" max="16160" width="16.5703125" style="403" customWidth="1"/>
    <col min="16161" max="16384" width="9.140625" style="403"/>
  </cols>
  <sheetData>
    <row r="1" spans="1:32" s="402" customFormat="1" ht="81" customHeight="1" thickTop="1" thickBot="1" x14ac:dyDescent="0.3">
      <c r="A1" s="596"/>
      <c r="B1" s="597"/>
      <c r="C1" s="598" t="s">
        <v>135</v>
      </c>
      <c r="D1" s="599"/>
      <c r="E1" s="599"/>
      <c r="F1" s="599"/>
      <c r="G1" s="599"/>
      <c r="H1" s="599"/>
      <c r="I1" s="599"/>
      <c r="J1" s="599"/>
      <c r="K1" s="599"/>
      <c r="L1" s="599"/>
      <c r="M1" s="599"/>
      <c r="N1" s="599"/>
      <c r="O1" s="599"/>
      <c r="P1" s="599"/>
      <c r="Q1" s="541" t="str">
        <f>Data!U1</f>
        <v>Form : 8.1.9
Date : 14-Aug-2025
Rev : 10.1
App By : DPA</v>
      </c>
      <c r="R1" s="542"/>
      <c r="S1" s="401"/>
      <c r="T1" s="600"/>
      <c r="U1" s="601"/>
      <c r="V1" s="599" t="s">
        <v>166</v>
      </c>
      <c r="W1" s="599"/>
      <c r="X1" s="599"/>
      <c r="Y1" s="599"/>
      <c r="Z1" s="599"/>
      <c r="AA1" s="599"/>
      <c r="AB1" s="599"/>
      <c r="AC1" s="599"/>
      <c r="AD1" s="601"/>
      <c r="AE1" s="541" t="str">
        <f>Data!U1</f>
        <v>Form : 8.1.9
Date : 14-Aug-2025
Rev : 10.1
App By : DPA</v>
      </c>
      <c r="AF1" s="542"/>
    </row>
    <row r="2" spans="1:32" ht="13.5" thickTop="1" x14ac:dyDescent="0.25"/>
    <row r="3" spans="1:32" x14ac:dyDescent="0.25">
      <c r="M3" s="405"/>
      <c r="N3" s="405"/>
      <c r="P3" s="406"/>
      <c r="Q3" s="407"/>
      <c r="AC3" s="405"/>
      <c r="AD3" s="406"/>
      <c r="AE3" s="406"/>
      <c r="AF3" s="408"/>
    </row>
    <row r="4" spans="1:32" ht="23.25" x14ac:dyDescent="0.25">
      <c r="B4" s="409" t="s">
        <v>123</v>
      </c>
      <c r="C4" s="581">
        <f>Data!C5</f>
        <v>0</v>
      </c>
      <c r="D4" s="581"/>
      <c r="E4" s="581"/>
      <c r="F4" s="410"/>
      <c r="G4" s="410"/>
      <c r="H4" s="410"/>
      <c r="I4" s="411" t="s">
        <v>28</v>
      </c>
      <c r="J4" s="411"/>
      <c r="K4" s="410"/>
      <c r="L4" s="412"/>
      <c r="M4" s="410"/>
      <c r="N4" s="410"/>
      <c r="O4" s="413"/>
      <c r="P4" s="406"/>
      <c r="Q4" s="407"/>
      <c r="R4" s="408"/>
      <c r="S4" s="408"/>
      <c r="T4" s="408"/>
      <c r="U4" s="414" t="str">
        <f>B4</f>
        <v>Vessel :</v>
      </c>
      <c r="V4" s="581">
        <f>C4</f>
        <v>0</v>
      </c>
      <c r="W4" s="581"/>
      <c r="Y4" s="411" t="s">
        <v>28</v>
      </c>
      <c r="AD4" s="406"/>
      <c r="AE4" s="406"/>
      <c r="AF4" s="408"/>
    </row>
    <row r="5" spans="1:32" ht="18.75" x14ac:dyDescent="0.25">
      <c r="A5" s="415"/>
      <c r="B5" s="416">
        <f>Input!C4</f>
        <v>0</v>
      </c>
      <c r="C5" s="417"/>
      <c r="D5" s="417"/>
      <c r="E5" s="410"/>
      <c r="F5" s="410"/>
      <c r="G5" s="410"/>
      <c r="H5" s="410"/>
      <c r="I5" s="418" t="s">
        <v>29</v>
      </c>
      <c r="J5" s="418"/>
      <c r="K5" s="410"/>
      <c r="L5" s="412"/>
      <c r="M5" s="410"/>
      <c r="N5" s="410"/>
      <c r="O5" s="413"/>
      <c r="P5" s="406"/>
      <c r="Q5" s="407"/>
      <c r="R5" s="408"/>
      <c r="S5" s="408"/>
      <c r="T5" s="408"/>
      <c r="U5" s="416">
        <f>B5</f>
        <v>0</v>
      </c>
      <c r="V5" s="404"/>
      <c r="Y5" s="419" t="s">
        <v>30</v>
      </c>
      <c r="AC5" s="405"/>
      <c r="AD5" s="406"/>
      <c r="AE5" s="406"/>
      <c r="AF5" s="408"/>
    </row>
    <row r="6" spans="1:32" ht="13.5" thickBot="1" x14ac:dyDescent="0.3"/>
    <row r="7" spans="1:32" ht="12.95" customHeight="1" x14ac:dyDescent="0.25">
      <c r="A7" s="569" t="s">
        <v>33</v>
      </c>
      <c r="B7" s="571" t="s">
        <v>34</v>
      </c>
      <c r="C7" s="571" t="s">
        <v>35</v>
      </c>
      <c r="D7" s="571" t="s">
        <v>175</v>
      </c>
      <c r="E7" s="571" t="s">
        <v>100</v>
      </c>
      <c r="F7" s="571" t="s">
        <v>101</v>
      </c>
      <c r="G7" s="577" t="s">
        <v>71</v>
      </c>
      <c r="H7" s="579" t="s">
        <v>36</v>
      </c>
      <c r="I7" s="574" t="s">
        <v>31</v>
      </c>
      <c r="J7" s="575"/>
      <c r="K7" s="575"/>
      <c r="L7" s="575"/>
      <c r="M7" s="575"/>
      <c r="N7" s="575"/>
      <c r="O7" s="575"/>
      <c r="P7" s="575"/>
      <c r="Q7" s="575"/>
      <c r="R7" s="576"/>
      <c r="S7" s="420"/>
      <c r="T7" s="569" t="s">
        <v>33</v>
      </c>
      <c r="U7" s="571" t="s">
        <v>34</v>
      </c>
      <c r="V7" s="571" t="s">
        <v>35</v>
      </c>
      <c r="W7" s="574" t="s">
        <v>32</v>
      </c>
      <c r="X7" s="575"/>
      <c r="Y7" s="575"/>
      <c r="Z7" s="575"/>
      <c r="AA7" s="575"/>
      <c r="AB7" s="575"/>
      <c r="AC7" s="575"/>
      <c r="AD7" s="575"/>
      <c r="AE7" s="591" t="s">
        <v>130</v>
      </c>
      <c r="AF7" s="589" t="s">
        <v>46</v>
      </c>
    </row>
    <row r="8" spans="1:32" s="404" customFormat="1" ht="39" thickBot="1" x14ac:dyDescent="0.3">
      <c r="A8" s="570"/>
      <c r="B8" s="572"/>
      <c r="C8" s="572"/>
      <c r="D8" s="572" t="s">
        <v>175</v>
      </c>
      <c r="E8" s="572" t="s">
        <v>100</v>
      </c>
      <c r="F8" s="572"/>
      <c r="G8" s="578"/>
      <c r="H8" s="580"/>
      <c r="I8" s="421" t="s">
        <v>37</v>
      </c>
      <c r="J8" s="421" t="s">
        <v>142</v>
      </c>
      <c r="K8" s="422" t="s">
        <v>38</v>
      </c>
      <c r="L8" s="422" t="s">
        <v>39</v>
      </c>
      <c r="M8" s="421" t="s">
        <v>127</v>
      </c>
      <c r="N8" s="421" t="s">
        <v>128</v>
      </c>
      <c r="O8" s="423" t="s">
        <v>40</v>
      </c>
      <c r="P8" s="421" t="s">
        <v>69</v>
      </c>
      <c r="Q8" s="424" t="s">
        <v>129</v>
      </c>
      <c r="R8" s="425" t="s">
        <v>41</v>
      </c>
      <c r="S8" s="426"/>
      <c r="T8" s="573"/>
      <c r="U8" s="588"/>
      <c r="V8" s="588"/>
      <c r="W8" s="427" t="s">
        <v>42</v>
      </c>
      <c r="X8" s="428" t="s">
        <v>43</v>
      </c>
      <c r="Y8" s="428" t="s">
        <v>171</v>
      </c>
      <c r="Z8" s="429" t="s">
        <v>173</v>
      </c>
      <c r="AA8" s="429" t="s">
        <v>111</v>
      </c>
      <c r="AB8" s="430" t="s">
        <v>172</v>
      </c>
      <c r="AC8" s="430" t="s">
        <v>140</v>
      </c>
      <c r="AD8" s="430" t="s">
        <v>45</v>
      </c>
      <c r="AE8" s="592"/>
      <c r="AF8" s="590"/>
    </row>
    <row r="9" spans="1:32" s="449" customFormat="1" ht="20.100000000000001" customHeight="1" x14ac:dyDescent="0.25">
      <c r="A9" s="431" t="str">
        <f>IF(Data!B8="","",Data!A8)</f>
        <v/>
      </c>
      <c r="B9" s="432">
        <f>Data!B8</f>
        <v>0</v>
      </c>
      <c r="C9" s="433" t="str">
        <f>IF(Data!C8="","",Data!C8)</f>
        <v/>
      </c>
      <c r="D9" s="433" t="str">
        <f>IF(Data!D8="","",Data!D8)</f>
        <v/>
      </c>
      <c r="E9" s="434">
        <f>IF(B9="","",Input!E10)</f>
        <v>0</v>
      </c>
      <c r="F9" s="434">
        <f>IF(B9="","",Input!F10)</f>
        <v>0</v>
      </c>
      <c r="G9" s="433">
        <f>Input!H10</f>
        <v>0</v>
      </c>
      <c r="H9" s="435">
        <f>IF(B9="","",Input!I10)</f>
        <v>0</v>
      </c>
      <c r="I9" s="436">
        <f>Input!J10</f>
        <v>0</v>
      </c>
      <c r="J9" s="436" t="str">
        <f>IF(Input!H10="","",(Data!G8/Input!$C$5)*Input!H10)</f>
        <v/>
      </c>
      <c r="K9" s="436">
        <f>Input!K10</f>
        <v>0</v>
      </c>
      <c r="L9" s="436">
        <f>Input!P10</f>
        <v>0</v>
      </c>
      <c r="M9" s="436">
        <f>Input!L10</f>
        <v>0</v>
      </c>
      <c r="N9" s="436">
        <f>Input!O10</f>
        <v>0</v>
      </c>
      <c r="O9" s="436">
        <f>(Data!O8/Input!$C$5)*Input!I10</f>
        <v>0</v>
      </c>
      <c r="P9" s="436">
        <f>(Input!Q10+Input!R10+Input!S10+Input!T10+Input!U10+Input!V10+Input!W10+Input!X10)-O9</f>
        <v>0</v>
      </c>
      <c r="Q9" s="436" t="str">
        <f>Input!AL10</f>
        <v/>
      </c>
      <c r="R9" s="437">
        <f>IF(B9="","",SUM(I9:Q9))</f>
        <v>0</v>
      </c>
      <c r="S9" s="438"/>
      <c r="T9" s="439" t="str">
        <f t="shared" ref="T9:T32" si="0">A9</f>
        <v/>
      </c>
      <c r="U9" s="440">
        <f t="shared" ref="U9:U32" si="1">B9</f>
        <v>0</v>
      </c>
      <c r="V9" s="441" t="str">
        <f t="shared" ref="V9:V32" si="2">C9</f>
        <v/>
      </c>
      <c r="W9" s="442">
        <f>SUM(Input!Z10+Input!AB10)</f>
        <v>0</v>
      </c>
      <c r="X9" s="442">
        <f>Input!AE10</f>
        <v>0</v>
      </c>
      <c r="Y9" s="443">
        <f>Input!AF10</f>
        <v>0</v>
      </c>
      <c r="Z9" s="444">
        <f>Input!AC10</f>
        <v>0</v>
      </c>
      <c r="AA9" s="445">
        <f>'Cash Advance'!M9</f>
        <v>0</v>
      </c>
      <c r="AB9" s="445">
        <f>Input!AG10</f>
        <v>0</v>
      </c>
      <c r="AC9" s="443" t="str">
        <f>IF(Input!AN10="N","",Input!AM10)</f>
        <v/>
      </c>
      <c r="AD9" s="446">
        <f>IF(B9="","",SUM(W9:AC9))</f>
        <v>0</v>
      </c>
      <c r="AE9" s="447">
        <f t="shared" ref="AE9:AE32" si="3">IF(B9="","",R9-AD9)</f>
        <v>0</v>
      </c>
      <c r="AF9" s="448"/>
    </row>
    <row r="10" spans="1:32" s="449" customFormat="1" ht="20.100000000000001" customHeight="1" x14ac:dyDescent="0.25">
      <c r="A10" s="450" t="str">
        <f>IF(Data!B9="","",Data!A9)</f>
        <v/>
      </c>
      <c r="B10" s="451">
        <f>Data!B9</f>
        <v>0</v>
      </c>
      <c r="C10" s="452" t="str">
        <f>IF(Data!C9="","",Data!C9)</f>
        <v/>
      </c>
      <c r="D10" s="452" t="str">
        <f>IF(Data!D9="","",Data!D9)</f>
        <v/>
      </c>
      <c r="E10" s="453">
        <f>IF(B10="","",Input!E11)</f>
        <v>0</v>
      </c>
      <c r="F10" s="453">
        <f>IF(B10="","",Input!F11)</f>
        <v>0</v>
      </c>
      <c r="G10" s="452">
        <f>Input!H11</f>
        <v>0</v>
      </c>
      <c r="H10" s="454">
        <f>IF(B10="","",Input!I11)</f>
        <v>0</v>
      </c>
      <c r="I10" s="443">
        <f>Input!J11</f>
        <v>0</v>
      </c>
      <c r="J10" s="443" t="str">
        <f>IF(Input!H11="","",(Data!G9/Input!$C$5)*Input!H11)</f>
        <v/>
      </c>
      <c r="K10" s="443">
        <f>Input!K11</f>
        <v>0</v>
      </c>
      <c r="L10" s="443">
        <f>Input!P11</f>
        <v>0</v>
      </c>
      <c r="M10" s="443">
        <f>Input!L11</f>
        <v>0</v>
      </c>
      <c r="N10" s="443">
        <f>Input!O11</f>
        <v>0</v>
      </c>
      <c r="O10" s="443">
        <f>(Data!O9/Input!$C$5)*Input!I11</f>
        <v>0</v>
      </c>
      <c r="P10" s="443">
        <f>(Input!Q11+Input!R11+Input!S11+Input!T11+Input!U11+Input!V11+Input!W11+Input!X11)-O10</f>
        <v>0</v>
      </c>
      <c r="Q10" s="443" t="str">
        <f>Input!AL11</f>
        <v/>
      </c>
      <c r="R10" s="455">
        <f t="shared" ref="R10:R33" si="4">IF(B10="","",SUM(I10:Q10))</f>
        <v>0</v>
      </c>
      <c r="S10" s="438"/>
      <c r="T10" s="456" t="str">
        <f t="shared" si="0"/>
        <v/>
      </c>
      <c r="U10" s="457">
        <f t="shared" si="1"/>
        <v>0</v>
      </c>
      <c r="V10" s="458" t="str">
        <f t="shared" si="2"/>
        <v/>
      </c>
      <c r="W10" s="442">
        <f>SUM(Input!Z11+Input!AB11)</f>
        <v>0</v>
      </c>
      <c r="X10" s="443">
        <f>Input!AE11</f>
        <v>0</v>
      </c>
      <c r="Y10" s="443">
        <f>Input!AF11</f>
        <v>0</v>
      </c>
      <c r="Z10" s="444">
        <f>Input!AC11</f>
        <v>0</v>
      </c>
      <c r="AA10" s="444">
        <f>'Cash Advance'!M10</f>
        <v>0</v>
      </c>
      <c r="AB10" s="444">
        <f>Input!AG11</f>
        <v>0</v>
      </c>
      <c r="AC10" s="443" t="str">
        <f>IF(Input!AN11="N","",Input!AM11)</f>
        <v/>
      </c>
      <c r="AD10" s="459">
        <f t="shared" ref="AD10:AD32" si="5">IF(B10="","",SUM(W10:AC10))</f>
        <v>0</v>
      </c>
      <c r="AE10" s="460">
        <f t="shared" si="3"/>
        <v>0</v>
      </c>
      <c r="AF10" s="461"/>
    </row>
    <row r="11" spans="1:32" s="449" customFormat="1" ht="20.100000000000001" customHeight="1" x14ac:dyDescent="0.25">
      <c r="A11" s="450" t="str">
        <f>IF(Data!B10="","",Data!A10)</f>
        <v/>
      </c>
      <c r="B11" s="451">
        <f>Data!B10</f>
        <v>0</v>
      </c>
      <c r="C11" s="452" t="str">
        <f>IF(Data!C10="","",Data!C10)</f>
        <v/>
      </c>
      <c r="D11" s="452" t="str">
        <f>IF(Data!D10="","",Data!D10)</f>
        <v/>
      </c>
      <c r="E11" s="453">
        <f>IF(B11="","",Input!E12)</f>
        <v>0</v>
      </c>
      <c r="F11" s="453">
        <f>IF(B11="","",Input!F12)</f>
        <v>0</v>
      </c>
      <c r="G11" s="452">
        <f>Input!H12</f>
        <v>0</v>
      </c>
      <c r="H11" s="454">
        <f>IF(B11="","",Input!I12)</f>
        <v>0</v>
      </c>
      <c r="I11" s="443">
        <f>Input!J12</f>
        <v>0</v>
      </c>
      <c r="J11" s="443" t="str">
        <f>IF(Input!H12="","",(Data!G10/Input!$C$5)*Input!H12)</f>
        <v/>
      </c>
      <c r="K11" s="443">
        <f>Input!K12</f>
        <v>0</v>
      </c>
      <c r="L11" s="443">
        <f>Input!P12</f>
        <v>0</v>
      </c>
      <c r="M11" s="443">
        <f>Input!L12</f>
        <v>0</v>
      </c>
      <c r="N11" s="443">
        <f>Input!O12</f>
        <v>0</v>
      </c>
      <c r="O11" s="443">
        <f>(Data!O10/Input!$C$5)*Input!I12</f>
        <v>0</v>
      </c>
      <c r="P11" s="443">
        <f>(Input!Q12+Input!R12+Input!S12+Input!T12+Input!U12+Input!V12+Input!W12+Input!X12)-O11</f>
        <v>0</v>
      </c>
      <c r="Q11" s="443" t="str">
        <f>Input!AL12</f>
        <v/>
      </c>
      <c r="R11" s="455">
        <f t="shared" si="4"/>
        <v>0</v>
      </c>
      <c r="S11" s="438"/>
      <c r="T11" s="456" t="str">
        <f t="shared" si="0"/>
        <v/>
      </c>
      <c r="U11" s="457">
        <f t="shared" si="1"/>
        <v>0</v>
      </c>
      <c r="V11" s="458" t="str">
        <f t="shared" si="2"/>
        <v/>
      </c>
      <c r="W11" s="442">
        <f>SUM(Input!Z12+Input!AB12)</f>
        <v>0</v>
      </c>
      <c r="X11" s="443">
        <f>Input!AE12</f>
        <v>0</v>
      </c>
      <c r="Y11" s="443">
        <f>Input!AF12</f>
        <v>0</v>
      </c>
      <c r="Z11" s="444">
        <f>Input!AC12</f>
        <v>0</v>
      </c>
      <c r="AA11" s="444">
        <f>'Cash Advance'!M11</f>
        <v>0</v>
      </c>
      <c r="AB11" s="444">
        <f>Input!AG12</f>
        <v>0</v>
      </c>
      <c r="AC11" s="443" t="str">
        <f>IF(Input!AN12="N","",Input!AM12)</f>
        <v/>
      </c>
      <c r="AD11" s="459">
        <f t="shared" si="5"/>
        <v>0</v>
      </c>
      <c r="AE11" s="460">
        <f t="shared" si="3"/>
        <v>0</v>
      </c>
      <c r="AF11" s="461"/>
    </row>
    <row r="12" spans="1:32" s="449" customFormat="1" ht="20.100000000000001" customHeight="1" x14ac:dyDescent="0.25">
      <c r="A12" s="450" t="str">
        <f>IF(Data!B11="","",Data!A11)</f>
        <v/>
      </c>
      <c r="B12" s="451">
        <f>Data!B11</f>
        <v>0</v>
      </c>
      <c r="C12" s="452" t="str">
        <f>IF(Data!C11="","",Data!C11)</f>
        <v/>
      </c>
      <c r="D12" s="452" t="str">
        <f>IF(Data!D11="","",Data!D11)</f>
        <v/>
      </c>
      <c r="E12" s="453">
        <f>IF(B12="","",Input!E13)</f>
        <v>0</v>
      </c>
      <c r="F12" s="453">
        <f>IF(B12="","",Input!F13)</f>
        <v>0</v>
      </c>
      <c r="G12" s="452">
        <f>Input!H13</f>
        <v>0</v>
      </c>
      <c r="H12" s="462">
        <f>IF(B12="","",Input!I13)</f>
        <v>0</v>
      </c>
      <c r="I12" s="443">
        <f>Input!J13</f>
        <v>0</v>
      </c>
      <c r="J12" s="443" t="str">
        <f>IF(Input!H13="","",(Data!G11/Input!$C$5)*Input!H13)</f>
        <v/>
      </c>
      <c r="K12" s="443">
        <f>Input!K13</f>
        <v>0</v>
      </c>
      <c r="L12" s="443">
        <f>Input!P13</f>
        <v>0</v>
      </c>
      <c r="M12" s="443">
        <f>Input!L13</f>
        <v>0</v>
      </c>
      <c r="N12" s="443">
        <f>Input!O13</f>
        <v>0</v>
      </c>
      <c r="O12" s="443">
        <f>(Data!O11/Input!$C$5)*Input!I13</f>
        <v>0</v>
      </c>
      <c r="P12" s="443">
        <f>(Input!Q13+Input!R13+Input!S13+Input!T13+Input!U13+Input!V13+Input!W13+Input!X13)-O12</f>
        <v>0</v>
      </c>
      <c r="Q12" s="443" t="str">
        <f>Input!AL13</f>
        <v/>
      </c>
      <c r="R12" s="455">
        <f t="shared" si="4"/>
        <v>0</v>
      </c>
      <c r="S12" s="438"/>
      <c r="T12" s="456" t="str">
        <f t="shared" si="0"/>
        <v/>
      </c>
      <c r="U12" s="457">
        <f t="shared" si="1"/>
        <v>0</v>
      </c>
      <c r="V12" s="458" t="str">
        <f t="shared" si="2"/>
        <v/>
      </c>
      <c r="W12" s="442">
        <f>SUM(Input!Z13+Input!AB13)</f>
        <v>0</v>
      </c>
      <c r="X12" s="443">
        <f>Input!AE13</f>
        <v>0</v>
      </c>
      <c r="Y12" s="443">
        <f>Input!AF13</f>
        <v>0</v>
      </c>
      <c r="Z12" s="444">
        <f>Input!AC13</f>
        <v>0</v>
      </c>
      <c r="AA12" s="444">
        <f>'Cash Advance'!M12</f>
        <v>0</v>
      </c>
      <c r="AB12" s="444">
        <f>Input!AG13</f>
        <v>0</v>
      </c>
      <c r="AC12" s="443" t="str">
        <f>IF(Input!AN13="N","",Input!AM13)</f>
        <v/>
      </c>
      <c r="AD12" s="459">
        <f t="shared" si="5"/>
        <v>0</v>
      </c>
      <c r="AE12" s="460">
        <f t="shared" si="3"/>
        <v>0</v>
      </c>
      <c r="AF12" s="461"/>
    </row>
    <row r="13" spans="1:32" s="449" customFormat="1" ht="20.100000000000001" customHeight="1" x14ac:dyDescent="0.25">
      <c r="A13" s="450" t="str">
        <f>IF(Data!B12="","",Data!A12)</f>
        <v/>
      </c>
      <c r="B13" s="451">
        <f>Data!B12</f>
        <v>0</v>
      </c>
      <c r="C13" s="452" t="str">
        <f>IF(Data!C12="","",Data!C12)</f>
        <v/>
      </c>
      <c r="D13" s="452" t="str">
        <f>IF(Data!D12="","",Data!D12)</f>
        <v/>
      </c>
      <c r="E13" s="453">
        <f>IF(B13="","",Input!E14)</f>
        <v>0</v>
      </c>
      <c r="F13" s="453">
        <f>IF(B13="","",Input!F14)</f>
        <v>0</v>
      </c>
      <c r="G13" s="452">
        <f>Input!H14</f>
        <v>0</v>
      </c>
      <c r="H13" s="454">
        <f>IF(B13="","",Input!I14)</f>
        <v>0</v>
      </c>
      <c r="I13" s="443">
        <f>Input!J14</f>
        <v>0</v>
      </c>
      <c r="J13" s="443" t="str">
        <f>IF(Input!H14="","",(Data!G12/Input!$C$5)*Input!H14)</f>
        <v/>
      </c>
      <c r="K13" s="443">
        <f>Input!K14</f>
        <v>0</v>
      </c>
      <c r="L13" s="443">
        <f>Input!P14</f>
        <v>0</v>
      </c>
      <c r="M13" s="443">
        <f>Input!L14</f>
        <v>0</v>
      </c>
      <c r="N13" s="443">
        <f>Input!O14</f>
        <v>0</v>
      </c>
      <c r="O13" s="443">
        <f>(Data!O12/Input!$C$5)*Input!I14</f>
        <v>0</v>
      </c>
      <c r="P13" s="443">
        <f>(Input!Q14+Input!R14+Input!S14+Input!T14+Input!U14+Input!V14+Input!W14+Input!X14)-O13</f>
        <v>0</v>
      </c>
      <c r="Q13" s="443" t="str">
        <f>Input!AL14</f>
        <v/>
      </c>
      <c r="R13" s="455">
        <f t="shared" si="4"/>
        <v>0</v>
      </c>
      <c r="S13" s="438"/>
      <c r="T13" s="456" t="str">
        <f t="shared" si="0"/>
        <v/>
      </c>
      <c r="U13" s="457">
        <f t="shared" si="1"/>
        <v>0</v>
      </c>
      <c r="V13" s="458" t="str">
        <f t="shared" si="2"/>
        <v/>
      </c>
      <c r="W13" s="442">
        <f>SUM(Input!Z14+Input!AB14)</f>
        <v>0</v>
      </c>
      <c r="X13" s="443">
        <f>Input!AE14</f>
        <v>0</v>
      </c>
      <c r="Y13" s="443">
        <f>Input!AF14</f>
        <v>0</v>
      </c>
      <c r="Z13" s="444">
        <f>Input!AC14</f>
        <v>0</v>
      </c>
      <c r="AA13" s="444">
        <f>'Cash Advance'!M13</f>
        <v>0</v>
      </c>
      <c r="AB13" s="444">
        <f>Input!AG14</f>
        <v>0</v>
      </c>
      <c r="AC13" s="443" t="str">
        <f>IF(Input!AN14="N","",Input!AM14)</f>
        <v/>
      </c>
      <c r="AD13" s="459">
        <f t="shared" si="5"/>
        <v>0</v>
      </c>
      <c r="AE13" s="460">
        <f t="shared" si="3"/>
        <v>0</v>
      </c>
      <c r="AF13" s="461"/>
    </row>
    <row r="14" spans="1:32" s="449" customFormat="1" ht="20.100000000000001" customHeight="1" x14ac:dyDescent="0.25">
      <c r="A14" s="450" t="str">
        <f>IF(Data!B13="","",Data!A13)</f>
        <v/>
      </c>
      <c r="B14" s="451">
        <f>Data!B13</f>
        <v>0</v>
      </c>
      <c r="C14" s="452" t="str">
        <f>IF(Data!C13="","",Data!C13)</f>
        <v/>
      </c>
      <c r="D14" s="452" t="str">
        <f>IF(Data!D13="","",Data!D13)</f>
        <v/>
      </c>
      <c r="E14" s="453">
        <f>IF(B14="","",Input!E15)</f>
        <v>0</v>
      </c>
      <c r="F14" s="453">
        <f>IF(B14="","",Input!F15)</f>
        <v>0</v>
      </c>
      <c r="G14" s="452">
        <f>Input!H15</f>
        <v>0</v>
      </c>
      <c r="H14" s="454">
        <f>IF(B14="","",Input!I15)</f>
        <v>0</v>
      </c>
      <c r="I14" s="443">
        <f>Input!J15</f>
        <v>0</v>
      </c>
      <c r="J14" s="443" t="str">
        <f>IF(Input!H15="","",(Data!G13/Input!$C$5)*Input!H15)</f>
        <v/>
      </c>
      <c r="K14" s="443">
        <f>Input!K15</f>
        <v>0</v>
      </c>
      <c r="L14" s="443">
        <f>Input!P15</f>
        <v>0</v>
      </c>
      <c r="M14" s="443">
        <f>Input!L15</f>
        <v>0</v>
      </c>
      <c r="N14" s="443">
        <f>Input!O15</f>
        <v>0</v>
      </c>
      <c r="O14" s="443">
        <f>(Data!O13/Input!$C$5)*Input!I15</f>
        <v>0</v>
      </c>
      <c r="P14" s="443">
        <f>(Input!Q15+Input!R15+Input!S15+Input!T15+Input!U15+Input!V15+Input!W15+Input!X15)-O14</f>
        <v>0</v>
      </c>
      <c r="Q14" s="443" t="str">
        <f>Input!AL15</f>
        <v/>
      </c>
      <c r="R14" s="455">
        <f t="shared" si="4"/>
        <v>0</v>
      </c>
      <c r="S14" s="438"/>
      <c r="T14" s="456" t="str">
        <f t="shared" si="0"/>
        <v/>
      </c>
      <c r="U14" s="457">
        <f t="shared" si="1"/>
        <v>0</v>
      </c>
      <c r="V14" s="458" t="str">
        <f t="shared" si="2"/>
        <v/>
      </c>
      <c r="W14" s="442">
        <f>SUM(Input!Z15+Input!AB15)</f>
        <v>0</v>
      </c>
      <c r="X14" s="443">
        <f>Input!AE15</f>
        <v>0</v>
      </c>
      <c r="Y14" s="443">
        <f>Input!AF15</f>
        <v>0</v>
      </c>
      <c r="Z14" s="444">
        <f>Input!AC15</f>
        <v>0</v>
      </c>
      <c r="AA14" s="444">
        <f>'Cash Advance'!M14</f>
        <v>0</v>
      </c>
      <c r="AB14" s="444">
        <f>Input!AG15</f>
        <v>0</v>
      </c>
      <c r="AC14" s="443" t="str">
        <f>IF(Input!AN15="N","",Input!AM15)</f>
        <v/>
      </c>
      <c r="AD14" s="459">
        <f t="shared" si="5"/>
        <v>0</v>
      </c>
      <c r="AE14" s="460">
        <f t="shared" si="3"/>
        <v>0</v>
      </c>
      <c r="AF14" s="461"/>
    </row>
    <row r="15" spans="1:32" s="449" customFormat="1" ht="20.100000000000001" customHeight="1" x14ac:dyDescent="0.25">
      <c r="A15" s="450" t="str">
        <f>IF(Data!B14="","",Data!A14)</f>
        <v/>
      </c>
      <c r="B15" s="451">
        <f>Data!B14</f>
        <v>0</v>
      </c>
      <c r="C15" s="452" t="str">
        <f>IF(Data!C14="","",Data!C14)</f>
        <v/>
      </c>
      <c r="D15" s="452" t="str">
        <f>IF(Data!D14="","",Data!D14)</f>
        <v/>
      </c>
      <c r="E15" s="453">
        <f>IF(B15="","",Input!E16)</f>
        <v>0</v>
      </c>
      <c r="F15" s="453">
        <f>IF(B15="","",Input!F16)</f>
        <v>0</v>
      </c>
      <c r="G15" s="452">
        <f>Input!H16</f>
        <v>0</v>
      </c>
      <c r="H15" s="454">
        <f>IF(B15="","",Input!I16)</f>
        <v>0</v>
      </c>
      <c r="I15" s="443">
        <f>Input!J16</f>
        <v>0</v>
      </c>
      <c r="J15" s="443" t="str">
        <f>IF(Input!H16="","",(Data!G14/Input!$C$5)*Input!H16)</f>
        <v/>
      </c>
      <c r="K15" s="443">
        <f>Input!K16</f>
        <v>0</v>
      </c>
      <c r="L15" s="443">
        <f>Input!P16</f>
        <v>0</v>
      </c>
      <c r="M15" s="443">
        <f>Input!L16</f>
        <v>0</v>
      </c>
      <c r="N15" s="443">
        <f>Input!O16</f>
        <v>0</v>
      </c>
      <c r="O15" s="443">
        <f>(Data!O14/Input!$C$5)*Input!I16</f>
        <v>0</v>
      </c>
      <c r="P15" s="443">
        <f>(Input!Q16+Input!R16+Input!S16+Input!T16+Input!U16+Input!V16+Input!W16+Input!X16)-O15</f>
        <v>0</v>
      </c>
      <c r="Q15" s="443" t="str">
        <f>Input!AL16</f>
        <v/>
      </c>
      <c r="R15" s="455">
        <f t="shared" si="4"/>
        <v>0</v>
      </c>
      <c r="S15" s="438"/>
      <c r="T15" s="456" t="str">
        <f t="shared" si="0"/>
        <v/>
      </c>
      <c r="U15" s="457">
        <f t="shared" si="1"/>
        <v>0</v>
      </c>
      <c r="V15" s="458" t="str">
        <f t="shared" si="2"/>
        <v/>
      </c>
      <c r="W15" s="442">
        <f>SUM(Input!Z16+Input!AB16)</f>
        <v>0</v>
      </c>
      <c r="X15" s="443">
        <f>Input!AE16</f>
        <v>0</v>
      </c>
      <c r="Y15" s="443">
        <f>Input!AF16</f>
        <v>0</v>
      </c>
      <c r="Z15" s="444">
        <f>Input!AC16</f>
        <v>0</v>
      </c>
      <c r="AA15" s="444">
        <f>'Cash Advance'!M15</f>
        <v>0</v>
      </c>
      <c r="AB15" s="444">
        <f>Input!AG16</f>
        <v>0</v>
      </c>
      <c r="AC15" s="443" t="str">
        <f>IF(Input!AN16="N","",Input!AM16)</f>
        <v/>
      </c>
      <c r="AD15" s="459">
        <f t="shared" si="5"/>
        <v>0</v>
      </c>
      <c r="AE15" s="460">
        <f t="shared" si="3"/>
        <v>0</v>
      </c>
      <c r="AF15" s="461"/>
    </row>
    <row r="16" spans="1:32" s="449" customFormat="1" ht="20.100000000000001" customHeight="1" x14ac:dyDescent="0.25">
      <c r="A16" s="450" t="str">
        <f>IF(Data!B15="","",Data!A15)</f>
        <v/>
      </c>
      <c r="B16" s="451">
        <f>Data!B15</f>
        <v>0</v>
      </c>
      <c r="C16" s="452" t="str">
        <f>IF(Data!C15="","",Data!C15)</f>
        <v/>
      </c>
      <c r="D16" s="452" t="str">
        <f>IF(Data!D15="","",Data!D15)</f>
        <v/>
      </c>
      <c r="E16" s="453">
        <f>IF(B16="","",Input!E17)</f>
        <v>0</v>
      </c>
      <c r="F16" s="453">
        <f>IF(B16="","",Input!F17)</f>
        <v>0</v>
      </c>
      <c r="G16" s="452">
        <f>Input!H17</f>
        <v>0</v>
      </c>
      <c r="H16" s="454">
        <f>IF(B16="","",Input!I17)</f>
        <v>0</v>
      </c>
      <c r="I16" s="443">
        <f>Input!J17</f>
        <v>0</v>
      </c>
      <c r="J16" s="443" t="str">
        <f>IF(Input!H17="","",(Data!G15/Input!$C$5)*Input!H17)</f>
        <v/>
      </c>
      <c r="K16" s="443">
        <f>Input!K17</f>
        <v>0</v>
      </c>
      <c r="L16" s="443">
        <f>Input!P17</f>
        <v>0</v>
      </c>
      <c r="M16" s="443">
        <f>Input!L17</f>
        <v>0</v>
      </c>
      <c r="N16" s="443">
        <f>Input!O17</f>
        <v>0</v>
      </c>
      <c r="O16" s="443">
        <f>(Data!O15/Input!$C$5)*Input!I17</f>
        <v>0</v>
      </c>
      <c r="P16" s="443">
        <f>(Input!Q17+Input!R17+Input!S17+Input!T17+Input!U17+Input!V17+Input!W17+Input!X17)-O16</f>
        <v>0</v>
      </c>
      <c r="Q16" s="443" t="str">
        <f>Input!AL17</f>
        <v/>
      </c>
      <c r="R16" s="455">
        <f t="shared" si="4"/>
        <v>0</v>
      </c>
      <c r="S16" s="438"/>
      <c r="T16" s="456" t="str">
        <f t="shared" si="0"/>
        <v/>
      </c>
      <c r="U16" s="457">
        <f t="shared" si="1"/>
        <v>0</v>
      </c>
      <c r="V16" s="458" t="str">
        <f t="shared" si="2"/>
        <v/>
      </c>
      <c r="W16" s="442">
        <f>SUM(Input!Z17+Input!AB17)</f>
        <v>0</v>
      </c>
      <c r="X16" s="443">
        <f>Input!AE17</f>
        <v>0</v>
      </c>
      <c r="Y16" s="443">
        <f>Input!AF17</f>
        <v>0</v>
      </c>
      <c r="Z16" s="444">
        <f>Input!AC17</f>
        <v>0</v>
      </c>
      <c r="AA16" s="444">
        <f>'Cash Advance'!M16</f>
        <v>0</v>
      </c>
      <c r="AB16" s="444">
        <f>Input!AG17</f>
        <v>0</v>
      </c>
      <c r="AC16" s="443" t="str">
        <f>IF(Input!AN17="N","",Input!AM17)</f>
        <v/>
      </c>
      <c r="AD16" s="459">
        <f t="shared" si="5"/>
        <v>0</v>
      </c>
      <c r="AE16" s="460">
        <f t="shared" si="3"/>
        <v>0</v>
      </c>
      <c r="AF16" s="461"/>
    </row>
    <row r="17" spans="1:32" s="449" customFormat="1" ht="20.100000000000001" customHeight="1" x14ac:dyDescent="0.25">
      <c r="A17" s="450" t="str">
        <f>IF(Data!B16="","",Data!A16)</f>
        <v/>
      </c>
      <c r="B17" s="451">
        <f>Data!B16</f>
        <v>0</v>
      </c>
      <c r="C17" s="452" t="str">
        <f>IF(Data!C16="","",Data!C16)</f>
        <v/>
      </c>
      <c r="D17" s="452" t="str">
        <f>IF(Data!D16="","",Data!D16)</f>
        <v/>
      </c>
      <c r="E17" s="453">
        <f>IF(B17="","",Input!E18)</f>
        <v>0</v>
      </c>
      <c r="F17" s="453">
        <f>IF(B17="","",Input!F18)</f>
        <v>0</v>
      </c>
      <c r="G17" s="452">
        <f>Input!H18</f>
        <v>0</v>
      </c>
      <c r="H17" s="454">
        <f>IF(B17="","",Input!I18)</f>
        <v>0</v>
      </c>
      <c r="I17" s="443">
        <f>Input!J18</f>
        <v>0</v>
      </c>
      <c r="J17" s="443" t="str">
        <f>IF(Input!H18="","",(Data!G16/Input!$C$5)*Input!H18)</f>
        <v/>
      </c>
      <c r="K17" s="443">
        <f>Input!K18</f>
        <v>0</v>
      </c>
      <c r="L17" s="443">
        <f>Input!P18</f>
        <v>0</v>
      </c>
      <c r="M17" s="443">
        <f>Input!L18</f>
        <v>0</v>
      </c>
      <c r="N17" s="443">
        <f>Input!O18</f>
        <v>0</v>
      </c>
      <c r="O17" s="443">
        <f>(Data!O16/Input!$C$5)*Input!I18</f>
        <v>0</v>
      </c>
      <c r="P17" s="443">
        <f>(Input!Q18+Input!R18+Input!S18+Input!T18+Input!U18+Input!V18+Input!W18+Input!X18)-O17</f>
        <v>0</v>
      </c>
      <c r="Q17" s="443" t="str">
        <f>Input!AL18</f>
        <v/>
      </c>
      <c r="R17" s="455">
        <f t="shared" si="4"/>
        <v>0</v>
      </c>
      <c r="S17" s="438"/>
      <c r="T17" s="456" t="str">
        <f t="shared" si="0"/>
        <v/>
      </c>
      <c r="U17" s="457">
        <f t="shared" si="1"/>
        <v>0</v>
      </c>
      <c r="V17" s="458" t="str">
        <f t="shared" si="2"/>
        <v/>
      </c>
      <c r="W17" s="442">
        <f>SUM(Input!Z18+Input!AB18)</f>
        <v>0</v>
      </c>
      <c r="X17" s="443">
        <f>Input!AE18</f>
        <v>0</v>
      </c>
      <c r="Y17" s="443">
        <f>Input!AF18</f>
        <v>0</v>
      </c>
      <c r="Z17" s="444">
        <f>Input!AC18</f>
        <v>0</v>
      </c>
      <c r="AA17" s="444">
        <f>'Cash Advance'!M17</f>
        <v>0</v>
      </c>
      <c r="AB17" s="444">
        <f>Input!AG18</f>
        <v>0</v>
      </c>
      <c r="AC17" s="443" t="str">
        <f>IF(Input!AN18="N","",Input!AM18)</f>
        <v/>
      </c>
      <c r="AD17" s="459">
        <f t="shared" si="5"/>
        <v>0</v>
      </c>
      <c r="AE17" s="460">
        <f t="shared" si="3"/>
        <v>0</v>
      </c>
      <c r="AF17" s="461"/>
    </row>
    <row r="18" spans="1:32" s="449" customFormat="1" ht="20.100000000000001" customHeight="1" x14ac:dyDescent="0.25">
      <c r="A18" s="450" t="str">
        <f>IF(Data!B17="","",Data!A17)</f>
        <v/>
      </c>
      <c r="B18" s="451">
        <f>Data!B17</f>
        <v>0</v>
      </c>
      <c r="C18" s="452" t="str">
        <f>IF(Data!C17="","",Data!C17)</f>
        <v/>
      </c>
      <c r="D18" s="452" t="str">
        <f>IF(Data!D17="","",Data!D17)</f>
        <v/>
      </c>
      <c r="E18" s="453">
        <f>IF(B18="","",Input!E19)</f>
        <v>0</v>
      </c>
      <c r="F18" s="453">
        <f>IF(B18="","",Input!F19)</f>
        <v>0</v>
      </c>
      <c r="G18" s="452">
        <f>Input!H19</f>
        <v>0</v>
      </c>
      <c r="H18" s="454">
        <f>IF(B18="","",Input!I19)</f>
        <v>0</v>
      </c>
      <c r="I18" s="443">
        <f>Input!J19</f>
        <v>0</v>
      </c>
      <c r="J18" s="443" t="str">
        <f>IF(Input!H19="","",(Data!G17/Input!$C$5)*Input!H19)</f>
        <v/>
      </c>
      <c r="K18" s="443">
        <f>Input!K19</f>
        <v>0</v>
      </c>
      <c r="L18" s="443">
        <f>Input!P19</f>
        <v>0</v>
      </c>
      <c r="M18" s="443">
        <f>Input!L19</f>
        <v>0</v>
      </c>
      <c r="N18" s="443">
        <f>Input!O19</f>
        <v>0</v>
      </c>
      <c r="O18" s="443">
        <f>(Data!O17/Input!$C$5)*Input!I19</f>
        <v>0</v>
      </c>
      <c r="P18" s="443">
        <f>(Input!Q19+Input!R19+Input!S19+Input!T19+Input!U19+Input!V19+Input!W19+Input!X19)-O18</f>
        <v>0</v>
      </c>
      <c r="Q18" s="443" t="str">
        <f>Input!AL19</f>
        <v/>
      </c>
      <c r="R18" s="455">
        <f t="shared" si="4"/>
        <v>0</v>
      </c>
      <c r="S18" s="438"/>
      <c r="T18" s="456" t="str">
        <f t="shared" si="0"/>
        <v/>
      </c>
      <c r="U18" s="457">
        <f t="shared" si="1"/>
        <v>0</v>
      </c>
      <c r="V18" s="458" t="str">
        <f t="shared" si="2"/>
        <v/>
      </c>
      <c r="W18" s="442">
        <f>SUM(Input!Z19+Input!AB19)</f>
        <v>0</v>
      </c>
      <c r="X18" s="443">
        <f>Input!AE19</f>
        <v>0</v>
      </c>
      <c r="Y18" s="443">
        <f>Input!AF19</f>
        <v>0</v>
      </c>
      <c r="Z18" s="444">
        <f>Input!AC19</f>
        <v>0</v>
      </c>
      <c r="AA18" s="444">
        <f>'Cash Advance'!M18</f>
        <v>0</v>
      </c>
      <c r="AB18" s="444">
        <f>Input!AG19</f>
        <v>0</v>
      </c>
      <c r="AC18" s="443" t="str">
        <f>IF(Input!AN19="N","",Input!AM19)</f>
        <v/>
      </c>
      <c r="AD18" s="459">
        <f t="shared" si="5"/>
        <v>0</v>
      </c>
      <c r="AE18" s="460">
        <f t="shared" si="3"/>
        <v>0</v>
      </c>
      <c r="AF18" s="461"/>
    </row>
    <row r="19" spans="1:32" s="449" customFormat="1" ht="20.100000000000001" customHeight="1" x14ac:dyDescent="0.25">
      <c r="A19" s="450" t="str">
        <f>IF(Data!B18="","",Data!A18)</f>
        <v/>
      </c>
      <c r="B19" s="451">
        <f>Data!B18</f>
        <v>0</v>
      </c>
      <c r="C19" s="452" t="str">
        <f>IF(Data!C18="","",Data!C18)</f>
        <v/>
      </c>
      <c r="D19" s="452" t="str">
        <f>IF(Data!D18="","",Data!D18)</f>
        <v/>
      </c>
      <c r="E19" s="453">
        <f>IF(B19="","",Input!E20)</f>
        <v>0</v>
      </c>
      <c r="F19" s="453">
        <f>IF(B19="","",Input!F20)</f>
        <v>0</v>
      </c>
      <c r="G19" s="452">
        <f>Input!H20</f>
        <v>0</v>
      </c>
      <c r="H19" s="454">
        <f>IF(B19="","",Input!I20)</f>
        <v>0</v>
      </c>
      <c r="I19" s="443">
        <f>Input!J20</f>
        <v>0</v>
      </c>
      <c r="J19" s="443" t="str">
        <f>IF(Input!H20="","",(Data!G18/Input!$C$5)*Input!H20)</f>
        <v/>
      </c>
      <c r="K19" s="443">
        <f>Input!K20</f>
        <v>0</v>
      </c>
      <c r="L19" s="443">
        <f>Input!P20</f>
        <v>0</v>
      </c>
      <c r="M19" s="443">
        <f>Input!L20</f>
        <v>0</v>
      </c>
      <c r="N19" s="443">
        <f>Input!O20</f>
        <v>0</v>
      </c>
      <c r="O19" s="443">
        <f>(Data!O18/Input!$C$5)*Input!I20</f>
        <v>0</v>
      </c>
      <c r="P19" s="443">
        <f>(Input!Q20+Input!R20+Input!S20+Input!T20+Input!U20+Input!V20+Input!W20+Input!X20)-O19</f>
        <v>0</v>
      </c>
      <c r="Q19" s="443" t="str">
        <f>Input!AL20</f>
        <v/>
      </c>
      <c r="R19" s="455">
        <f t="shared" si="4"/>
        <v>0</v>
      </c>
      <c r="S19" s="438"/>
      <c r="T19" s="456" t="str">
        <f t="shared" si="0"/>
        <v/>
      </c>
      <c r="U19" s="457">
        <f t="shared" si="1"/>
        <v>0</v>
      </c>
      <c r="V19" s="458" t="str">
        <f t="shared" si="2"/>
        <v/>
      </c>
      <c r="W19" s="442">
        <f>SUM(Input!Z20+Input!AB20)</f>
        <v>0</v>
      </c>
      <c r="X19" s="443">
        <f>Input!AE20</f>
        <v>0</v>
      </c>
      <c r="Y19" s="443">
        <f>Input!AF20</f>
        <v>0</v>
      </c>
      <c r="Z19" s="444">
        <f>Input!AC20</f>
        <v>0</v>
      </c>
      <c r="AA19" s="444">
        <f>'Cash Advance'!M19</f>
        <v>0</v>
      </c>
      <c r="AB19" s="444">
        <f>Input!AG20</f>
        <v>0</v>
      </c>
      <c r="AC19" s="443" t="str">
        <f>IF(Input!AN20="N","",Input!AM20)</f>
        <v/>
      </c>
      <c r="AD19" s="459">
        <f t="shared" si="5"/>
        <v>0</v>
      </c>
      <c r="AE19" s="460">
        <f t="shared" si="3"/>
        <v>0</v>
      </c>
      <c r="AF19" s="461"/>
    </row>
    <row r="20" spans="1:32" s="449" customFormat="1" ht="20.100000000000001" customHeight="1" x14ac:dyDescent="0.25">
      <c r="A20" s="450" t="str">
        <f>IF(Data!B19="","",Data!A19)</f>
        <v/>
      </c>
      <c r="B20" s="451">
        <f>Data!B19</f>
        <v>0</v>
      </c>
      <c r="C20" s="452" t="str">
        <f>IF(Data!C19="","",Data!C19)</f>
        <v/>
      </c>
      <c r="D20" s="452" t="str">
        <f>IF(Data!D19="","",Data!D19)</f>
        <v/>
      </c>
      <c r="E20" s="453">
        <f>IF(B20="","",Input!E21)</f>
        <v>0</v>
      </c>
      <c r="F20" s="453">
        <f>IF(B20="","",Input!F21)</f>
        <v>0</v>
      </c>
      <c r="G20" s="452">
        <f>Input!H21</f>
        <v>0</v>
      </c>
      <c r="H20" s="454">
        <f>IF(B20="","",Input!I21)</f>
        <v>0</v>
      </c>
      <c r="I20" s="443">
        <f>Input!J21</f>
        <v>0</v>
      </c>
      <c r="J20" s="443" t="str">
        <f>IF(Input!H21="","",(Data!G19/Input!$C$5)*Input!H21)</f>
        <v/>
      </c>
      <c r="K20" s="443">
        <f>Input!K21</f>
        <v>0</v>
      </c>
      <c r="L20" s="443">
        <f>Input!P21</f>
        <v>0</v>
      </c>
      <c r="M20" s="443">
        <f>Input!L21</f>
        <v>0</v>
      </c>
      <c r="N20" s="443">
        <f>Input!O21</f>
        <v>0</v>
      </c>
      <c r="O20" s="443">
        <f>(Data!O19/Input!$C$5)*Input!I21</f>
        <v>0</v>
      </c>
      <c r="P20" s="443">
        <f>(Input!Q21+Input!R21+Input!S21+Input!T21+Input!U21+Input!V21+Input!W21+Input!X21)-O20</f>
        <v>0</v>
      </c>
      <c r="Q20" s="443" t="str">
        <f>Input!AL21</f>
        <v/>
      </c>
      <c r="R20" s="455">
        <f t="shared" si="4"/>
        <v>0</v>
      </c>
      <c r="S20" s="438"/>
      <c r="T20" s="456" t="str">
        <f t="shared" si="0"/>
        <v/>
      </c>
      <c r="U20" s="457">
        <f t="shared" si="1"/>
        <v>0</v>
      </c>
      <c r="V20" s="458" t="str">
        <f t="shared" si="2"/>
        <v/>
      </c>
      <c r="W20" s="442">
        <f>SUM(Input!Z21+Input!AB21)</f>
        <v>0</v>
      </c>
      <c r="X20" s="443">
        <f>Input!AE21</f>
        <v>0</v>
      </c>
      <c r="Y20" s="443">
        <f>Input!AF21</f>
        <v>0</v>
      </c>
      <c r="Z20" s="444">
        <f>Input!AC21</f>
        <v>0</v>
      </c>
      <c r="AA20" s="444">
        <f>'Cash Advance'!M20</f>
        <v>0</v>
      </c>
      <c r="AB20" s="444">
        <f>Input!AG21</f>
        <v>0</v>
      </c>
      <c r="AC20" s="443" t="str">
        <f>IF(Input!AN21="N","",Input!AM21)</f>
        <v/>
      </c>
      <c r="AD20" s="459">
        <f t="shared" si="5"/>
        <v>0</v>
      </c>
      <c r="AE20" s="460">
        <f t="shared" si="3"/>
        <v>0</v>
      </c>
      <c r="AF20" s="461"/>
    </row>
    <row r="21" spans="1:32" s="449" customFormat="1" ht="20.100000000000001" customHeight="1" x14ac:dyDescent="0.25">
      <c r="A21" s="450" t="str">
        <f>IF(Data!B20="","",Data!A20)</f>
        <v/>
      </c>
      <c r="B21" s="451">
        <f>Data!B20</f>
        <v>0</v>
      </c>
      <c r="C21" s="452" t="str">
        <f>IF(Data!C20="","",Data!C20)</f>
        <v/>
      </c>
      <c r="D21" s="452" t="str">
        <f>IF(Data!D20="","",Data!D20)</f>
        <v/>
      </c>
      <c r="E21" s="453">
        <f>IF(B21="","",Input!E22)</f>
        <v>0</v>
      </c>
      <c r="F21" s="453">
        <f>IF(B21="","",Input!F22)</f>
        <v>0</v>
      </c>
      <c r="G21" s="452">
        <f>Input!H22</f>
        <v>0</v>
      </c>
      <c r="H21" s="454">
        <f>IF(B21="","",Input!I22)</f>
        <v>0</v>
      </c>
      <c r="I21" s="443">
        <f>Input!J22</f>
        <v>0</v>
      </c>
      <c r="J21" s="443" t="str">
        <f>IF(Input!H22="","",(Data!G20/Input!$C$5)*Input!H22)</f>
        <v/>
      </c>
      <c r="K21" s="443">
        <f>Input!K22</f>
        <v>0</v>
      </c>
      <c r="L21" s="443">
        <f>Input!P22</f>
        <v>0</v>
      </c>
      <c r="M21" s="443">
        <f>Input!L22</f>
        <v>0</v>
      </c>
      <c r="N21" s="443">
        <f>Input!O22</f>
        <v>0</v>
      </c>
      <c r="O21" s="443">
        <f>(Data!O20/Input!$C$5)*Input!I22</f>
        <v>0</v>
      </c>
      <c r="P21" s="443">
        <f>(Input!Q22+Input!R22+Input!S22+Input!T22+Input!U22+Input!V22+Input!W22+Input!X22)-O21</f>
        <v>0</v>
      </c>
      <c r="Q21" s="443" t="str">
        <f>Input!AL22</f>
        <v/>
      </c>
      <c r="R21" s="455">
        <f t="shared" si="4"/>
        <v>0</v>
      </c>
      <c r="S21" s="438"/>
      <c r="T21" s="456" t="str">
        <f t="shared" si="0"/>
        <v/>
      </c>
      <c r="U21" s="457">
        <f t="shared" si="1"/>
        <v>0</v>
      </c>
      <c r="V21" s="458" t="str">
        <f t="shared" si="2"/>
        <v/>
      </c>
      <c r="W21" s="442">
        <f>SUM(Input!Z22+Input!AB22)</f>
        <v>0</v>
      </c>
      <c r="X21" s="443">
        <f>Input!AE22</f>
        <v>0</v>
      </c>
      <c r="Y21" s="443">
        <f>Input!AF22</f>
        <v>0</v>
      </c>
      <c r="Z21" s="444">
        <f>Input!AC22</f>
        <v>0</v>
      </c>
      <c r="AA21" s="444">
        <f>'Cash Advance'!M21</f>
        <v>0</v>
      </c>
      <c r="AB21" s="444">
        <f>Input!AG22</f>
        <v>0</v>
      </c>
      <c r="AC21" s="443" t="str">
        <f>IF(Input!AN22="N","",Input!AM22)</f>
        <v/>
      </c>
      <c r="AD21" s="459">
        <f t="shared" si="5"/>
        <v>0</v>
      </c>
      <c r="AE21" s="460">
        <f t="shared" si="3"/>
        <v>0</v>
      </c>
      <c r="AF21" s="461"/>
    </row>
    <row r="22" spans="1:32" s="449" customFormat="1" ht="20.100000000000001" customHeight="1" x14ac:dyDescent="0.25">
      <c r="A22" s="450" t="str">
        <f>IF(Data!B21="","",Data!A21)</f>
        <v/>
      </c>
      <c r="B22" s="451">
        <f>Data!B21</f>
        <v>0</v>
      </c>
      <c r="C22" s="452" t="str">
        <f>IF(Data!C21="","",Data!C21)</f>
        <v/>
      </c>
      <c r="D22" s="452" t="str">
        <f>IF(Data!D21="","",Data!D21)</f>
        <v/>
      </c>
      <c r="E22" s="453">
        <f>IF(B22="","",Input!E23)</f>
        <v>0</v>
      </c>
      <c r="F22" s="453">
        <f>IF(B22="","",Input!F23)</f>
        <v>0</v>
      </c>
      <c r="G22" s="452">
        <f>Input!H23</f>
        <v>0</v>
      </c>
      <c r="H22" s="454">
        <f>IF(B22="","",Input!I23)</f>
        <v>0</v>
      </c>
      <c r="I22" s="443">
        <f>Input!J23</f>
        <v>0</v>
      </c>
      <c r="J22" s="443" t="str">
        <f>IF(Input!H23="","",(Data!G21/Input!$C$5)*Input!H23)</f>
        <v/>
      </c>
      <c r="K22" s="443">
        <f>Input!K23</f>
        <v>0</v>
      </c>
      <c r="L22" s="443">
        <f>Input!P23</f>
        <v>0</v>
      </c>
      <c r="M22" s="443">
        <f>Input!L23</f>
        <v>0</v>
      </c>
      <c r="N22" s="443">
        <f>Input!O23</f>
        <v>0</v>
      </c>
      <c r="O22" s="443">
        <f>(Data!O21/Input!$C$5)*Input!I23</f>
        <v>0</v>
      </c>
      <c r="P22" s="443">
        <f>(Input!Q23+Input!R23+Input!S23+Input!T23+Input!U23+Input!V23+Input!W23+Input!X23)-O22</f>
        <v>0</v>
      </c>
      <c r="Q22" s="443" t="str">
        <f>Input!AL23</f>
        <v/>
      </c>
      <c r="R22" s="455">
        <f t="shared" si="4"/>
        <v>0</v>
      </c>
      <c r="S22" s="438"/>
      <c r="T22" s="456" t="str">
        <f t="shared" si="0"/>
        <v/>
      </c>
      <c r="U22" s="457">
        <f t="shared" si="1"/>
        <v>0</v>
      </c>
      <c r="V22" s="458" t="str">
        <f t="shared" si="2"/>
        <v/>
      </c>
      <c r="W22" s="442">
        <f>SUM(Input!Z23+Input!AB23)</f>
        <v>0</v>
      </c>
      <c r="X22" s="443">
        <f>Input!AE23</f>
        <v>0</v>
      </c>
      <c r="Y22" s="443">
        <f>Input!AF23</f>
        <v>0</v>
      </c>
      <c r="Z22" s="444">
        <f>Input!AC23</f>
        <v>0</v>
      </c>
      <c r="AA22" s="444">
        <f>'Cash Advance'!M22</f>
        <v>0</v>
      </c>
      <c r="AB22" s="444">
        <f>Input!AG23</f>
        <v>0</v>
      </c>
      <c r="AC22" s="443" t="str">
        <f>IF(Input!AN23="N","",Input!AM23)</f>
        <v/>
      </c>
      <c r="AD22" s="459">
        <f t="shared" si="5"/>
        <v>0</v>
      </c>
      <c r="AE22" s="460">
        <f t="shared" si="3"/>
        <v>0</v>
      </c>
      <c r="AF22" s="461"/>
    </row>
    <row r="23" spans="1:32" s="449" customFormat="1" ht="20.100000000000001" customHeight="1" x14ac:dyDescent="0.25">
      <c r="A23" s="450" t="str">
        <f>IF(Data!B22="","",Data!A22)</f>
        <v/>
      </c>
      <c r="B23" s="451">
        <f>Data!B22</f>
        <v>0</v>
      </c>
      <c r="C23" s="452" t="str">
        <f>IF(Data!C22="","",Data!C22)</f>
        <v/>
      </c>
      <c r="D23" s="452" t="str">
        <f>IF(Data!D22="","",Data!D22)</f>
        <v/>
      </c>
      <c r="E23" s="453">
        <f>IF(B23="","",Input!E24)</f>
        <v>0</v>
      </c>
      <c r="F23" s="453">
        <f>IF(B23="","",Input!F24)</f>
        <v>0</v>
      </c>
      <c r="G23" s="452">
        <f>Input!H24</f>
        <v>0</v>
      </c>
      <c r="H23" s="454">
        <f>IF(B23="","",Input!I24)</f>
        <v>0</v>
      </c>
      <c r="I23" s="443">
        <f>Input!J24</f>
        <v>0</v>
      </c>
      <c r="J23" s="443" t="str">
        <f>IF(Input!H24="","",(Data!G22/Input!$C$5)*Input!H24)</f>
        <v/>
      </c>
      <c r="K23" s="443">
        <f>Input!K24</f>
        <v>0</v>
      </c>
      <c r="L23" s="443">
        <f>Input!P24</f>
        <v>0</v>
      </c>
      <c r="M23" s="443">
        <f>Input!L24</f>
        <v>0</v>
      </c>
      <c r="N23" s="443">
        <f>Input!O24</f>
        <v>0</v>
      </c>
      <c r="O23" s="443">
        <f>(Data!O22/Input!$C$5)*Input!I24</f>
        <v>0</v>
      </c>
      <c r="P23" s="443">
        <f>(Input!Q24+Input!R24+Input!S24+Input!T24+Input!U24+Input!V24+Input!W24+Input!X24)-O23</f>
        <v>0</v>
      </c>
      <c r="Q23" s="443" t="str">
        <f>Input!AL24</f>
        <v/>
      </c>
      <c r="R23" s="455">
        <f t="shared" si="4"/>
        <v>0</v>
      </c>
      <c r="S23" s="438"/>
      <c r="T23" s="456" t="str">
        <f t="shared" si="0"/>
        <v/>
      </c>
      <c r="U23" s="457">
        <f t="shared" si="1"/>
        <v>0</v>
      </c>
      <c r="V23" s="458" t="str">
        <f t="shared" si="2"/>
        <v/>
      </c>
      <c r="W23" s="442">
        <f>SUM(Input!Z24+Input!AB24)</f>
        <v>0</v>
      </c>
      <c r="X23" s="443">
        <f>Input!AE24</f>
        <v>0</v>
      </c>
      <c r="Y23" s="443">
        <f>Input!AF24</f>
        <v>0</v>
      </c>
      <c r="Z23" s="444">
        <f>Input!AC24</f>
        <v>0</v>
      </c>
      <c r="AA23" s="444">
        <f>'Cash Advance'!M23</f>
        <v>0</v>
      </c>
      <c r="AB23" s="444">
        <f>Input!AG24</f>
        <v>0</v>
      </c>
      <c r="AC23" s="443" t="str">
        <f>IF(Input!AN24="N","",Input!AM24)</f>
        <v/>
      </c>
      <c r="AD23" s="459">
        <f t="shared" si="5"/>
        <v>0</v>
      </c>
      <c r="AE23" s="460">
        <f t="shared" si="3"/>
        <v>0</v>
      </c>
      <c r="AF23" s="461"/>
    </row>
    <row r="24" spans="1:32" s="449" customFormat="1" ht="20.100000000000001" customHeight="1" x14ac:dyDescent="0.25">
      <c r="A24" s="450" t="str">
        <f>IF(Data!B23="","",Data!A23)</f>
        <v/>
      </c>
      <c r="B24" s="451">
        <f>Data!B23</f>
        <v>0</v>
      </c>
      <c r="C24" s="452" t="str">
        <f>IF(Data!C23="","",Data!C23)</f>
        <v/>
      </c>
      <c r="D24" s="452" t="str">
        <f>IF(Data!D23="","",Data!D23)</f>
        <v/>
      </c>
      <c r="E24" s="453">
        <f>IF(B24="","",Input!E25)</f>
        <v>0</v>
      </c>
      <c r="F24" s="453">
        <f>IF(B24="","",Input!F25)</f>
        <v>0</v>
      </c>
      <c r="G24" s="452">
        <f>Input!H25</f>
        <v>0</v>
      </c>
      <c r="H24" s="454">
        <f>IF(B24="","",Input!I25)</f>
        <v>0</v>
      </c>
      <c r="I24" s="443">
        <f>Input!J25</f>
        <v>0</v>
      </c>
      <c r="J24" s="443" t="str">
        <f>IF(Input!H25="","",(Data!G23/Input!$C$5)*Input!H25)</f>
        <v/>
      </c>
      <c r="K24" s="443">
        <f>Input!K25</f>
        <v>0</v>
      </c>
      <c r="L24" s="443">
        <f>Input!P25</f>
        <v>0</v>
      </c>
      <c r="M24" s="443">
        <f>Input!L25</f>
        <v>0</v>
      </c>
      <c r="N24" s="443">
        <f>Input!O25</f>
        <v>0</v>
      </c>
      <c r="O24" s="443">
        <f>(Data!O23/Input!$C$5)*Input!I25</f>
        <v>0</v>
      </c>
      <c r="P24" s="443">
        <f>(Input!Q25+Input!R25+Input!S25+Input!T25+Input!U25+Input!V25+Input!W25+Input!X25)-O24</f>
        <v>0</v>
      </c>
      <c r="Q24" s="443" t="str">
        <f>Input!AL25</f>
        <v/>
      </c>
      <c r="R24" s="455">
        <f t="shared" si="4"/>
        <v>0</v>
      </c>
      <c r="S24" s="438"/>
      <c r="T24" s="456" t="str">
        <f t="shared" si="0"/>
        <v/>
      </c>
      <c r="U24" s="457">
        <f t="shared" si="1"/>
        <v>0</v>
      </c>
      <c r="V24" s="458" t="str">
        <f t="shared" si="2"/>
        <v/>
      </c>
      <c r="W24" s="442">
        <f>SUM(Input!Z25+Input!AB25)</f>
        <v>0</v>
      </c>
      <c r="X24" s="443">
        <f>Input!AE25</f>
        <v>0</v>
      </c>
      <c r="Y24" s="443">
        <f>Input!AF25</f>
        <v>0</v>
      </c>
      <c r="Z24" s="444">
        <f>Input!AC25</f>
        <v>0</v>
      </c>
      <c r="AA24" s="444">
        <f>'Cash Advance'!M24</f>
        <v>0</v>
      </c>
      <c r="AB24" s="444">
        <f>Input!AG25</f>
        <v>0</v>
      </c>
      <c r="AC24" s="443" t="str">
        <f>IF(Input!AN25="N","",Input!AM25)</f>
        <v/>
      </c>
      <c r="AD24" s="459">
        <f t="shared" si="5"/>
        <v>0</v>
      </c>
      <c r="AE24" s="460">
        <f t="shared" si="3"/>
        <v>0</v>
      </c>
      <c r="AF24" s="461"/>
    </row>
    <row r="25" spans="1:32" s="449" customFormat="1" ht="20.100000000000001" customHeight="1" x14ac:dyDescent="0.25">
      <c r="A25" s="450" t="str">
        <f>IF(Data!B24="","",Data!A24)</f>
        <v/>
      </c>
      <c r="B25" s="451">
        <f>Data!B24</f>
        <v>0</v>
      </c>
      <c r="C25" s="452" t="str">
        <f>IF(Data!C24="","",Data!C24)</f>
        <v/>
      </c>
      <c r="D25" s="452" t="str">
        <f>IF(Data!D24="","",Data!D24)</f>
        <v/>
      </c>
      <c r="E25" s="453">
        <f>IF(B25="","",Input!E26)</f>
        <v>0</v>
      </c>
      <c r="F25" s="453">
        <f>IF(B25="","",Input!F26)</f>
        <v>0</v>
      </c>
      <c r="G25" s="452">
        <f>Input!H26</f>
        <v>0</v>
      </c>
      <c r="H25" s="454">
        <f>IF(B25="","",Input!I26)</f>
        <v>0</v>
      </c>
      <c r="I25" s="443">
        <f>Input!J26</f>
        <v>0</v>
      </c>
      <c r="J25" s="443" t="str">
        <f>IF(Input!H26="","",(Data!G24/Input!$C$5)*Input!H26)</f>
        <v/>
      </c>
      <c r="K25" s="443">
        <f>Input!K26</f>
        <v>0</v>
      </c>
      <c r="L25" s="443">
        <f>Input!P26</f>
        <v>0</v>
      </c>
      <c r="M25" s="443">
        <f>Input!L26</f>
        <v>0</v>
      </c>
      <c r="N25" s="443">
        <f>Input!O26</f>
        <v>0</v>
      </c>
      <c r="O25" s="443">
        <f>(Data!O24/Input!$C$5)*Input!I26</f>
        <v>0</v>
      </c>
      <c r="P25" s="443">
        <f>(Input!Q26+Input!R26+Input!S26+Input!T26+Input!U26+Input!V26+Input!W26+Input!X26)-O25</f>
        <v>0</v>
      </c>
      <c r="Q25" s="443" t="str">
        <f>Input!AL26</f>
        <v/>
      </c>
      <c r="R25" s="455">
        <f t="shared" si="4"/>
        <v>0</v>
      </c>
      <c r="S25" s="438"/>
      <c r="T25" s="456" t="str">
        <f t="shared" si="0"/>
        <v/>
      </c>
      <c r="U25" s="457">
        <f t="shared" si="1"/>
        <v>0</v>
      </c>
      <c r="V25" s="458" t="str">
        <f t="shared" si="2"/>
        <v/>
      </c>
      <c r="W25" s="442">
        <f>SUM(Input!Z26+Input!AB26)</f>
        <v>0</v>
      </c>
      <c r="X25" s="443">
        <f>Input!AE26</f>
        <v>0</v>
      </c>
      <c r="Y25" s="443">
        <f>Input!AF26</f>
        <v>0</v>
      </c>
      <c r="Z25" s="444">
        <f>Input!AC26</f>
        <v>0</v>
      </c>
      <c r="AA25" s="444">
        <f>'Cash Advance'!M25</f>
        <v>0</v>
      </c>
      <c r="AB25" s="444">
        <f>Input!AG26</f>
        <v>0</v>
      </c>
      <c r="AC25" s="443" t="str">
        <f>IF(Input!AN26="N","",Input!AM26)</f>
        <v/>
      </c>
      <c r="AD25" s="459">
        <f t="shared" si="5"/>
        <v>0</v>
      </c>
      <c r="AE25" s="460">
        <f t="shared" si="3"/>
        <v>0</v>
      </c>
      <c r="AF25" s="461"/>
    </row>
    <row r="26" spans="1:32" s="449" customFormat="1" ht="20.100000000000001" customHeight="1" x14ac:dyDescent="0.25">
      <c r="A26" s="450" t="str">
        <f>IF(Data!B25="","",Data!A25)</f>
        <v/>
      </c>
      <c r="B26" s="451">
        <f>Data!B25</f>
        <v>0</v>
      </c>
      <c r="C26" s="452" t="str">
        <f>IF(Data!C25="","",Data!C25)</f>
        <v/>
      </c>
      <c r="D26" s="452" t="str">
        <f>IF(Data!D25="","",Data!D25)</f>
        <v/>
      </c>
      <c r="E26" s="453">
        <f>IF(B26="","",Input!E27)</f>
        <v>0</v>
      </c>
      <c r="F26" s="453">
        <f>IF(B26="","",Input!F27)</f>
        <v>0</v>
      </c>
      <c r="G26" s="452">
        <f>Input!H27</f>
        <v>0</v>
      </c>
      <c r="H26" s="454">
        <f>IF(B26="","",Input!I27)</f>
        <v>0</v>
      </c>
      <c r="I26" s="443">
        <f>Input!J27</f>
        <v>0</v>
      </c>
      <c r="J26" s="443" t="str">
        <f>IF(Input!H27="","",(Data!G25/Input!$C$5)*Input!H27)</f>
        <v/>
      </c>
      <c r="K26" s="443">
        <f>Input!K27</f>
        <v>0</v>
      </c>
      <c r="L26" s="443">
        <f>Input!P27</f>
        <v>0</v>
      </c>
      <c r="M26" s="443">
        <f>Input!L27</f>
        <v>0</v>
      </c>
      <c r="N26" s="443">
        <f>Input!O27</f>
        <v>0</v>
      </c>
      <c r="O26" s="443">
        <f>(Data!O25/Input!$C$5)*Input!I27</f>
        <v>0</v>
      </c>
      <c r="P26" s="443">
        <f>(Input!Q27+Input!R27+Input!S27+Input!T27+Input!U27+Input!V27+Input!W27+Input!X27)-O26</f>
        <v>0</v>
      </c>
      <c r="Q26" s="443" t="str">
        <f>Input!AL27</f>
        <v/>
      </c>
      <c r="R26" s="455">
        <f t="shared" si="4"/>
        <v>0</v>
      </c>
      <c r="S26" s="438"/>
      <c r="T26" s="456" t="str">
        <f t="shared" si="0"/>
        <v/>
      </c>
      <c r="U26" s="457">
        <f t="shared" si="1"/>
        <v>0</v>
      </c>
      <c r="V26" s="458" t="str">
        <f t="shared" si="2"/>
        <v/>
      </c>
      <c r="W26" s="442">
        <f>SUM(Input!Z27+Input!AB27)</f>
        <v>0</v>
      </c>
      <c r="X26" s="443">
        <f>Input!AE27</f>
        <v>0</v>
      </c>
      <c r="Y26" s="443">
        <f>Input!AF27</f>
        <v>0</v>
      </c>
      <c r="Z26" s="444">
        <f>Input!AC27</f>
        <v>0</v>
      </c>
      <c r="AA26" s="444">
        <f>'Cash Advance'!M26</f>
        <v>0</v>
      </c>
      <c r="AB26" s="444">
        <f>Input!AG27</f>
        <v>0</v>
      </c>
      <c r="AC26" s="443" t="str">
        <f>IF(Input!AN27="N","",Input!AM27)</f>
        <v/>
      </c>
      <c r="AD26" s="459">
        <f t="shared" si="5"/>
        <v>0</v>
      </c>
      <c r="AE26" s="460">
        <f t="shared" si="3"/>
        <v>0</v>
      </c>
      <c r="AF26" s="461"/>
    </row>
    <row r="27" spans="1:32" s="449" customFormat="1" ht="20.100000000000001" customHeight="1" x14ac:dyDescent="0.25">
      <c r="A27" s="450" t="str">
        <f>IF(Data!B26="","",Data!A26)</f>
        <v/>
      </c>
      <c r="B27" s="451">
        <f>Data!B26</f>
        <v>0</v>
      </c>
      <c r="C27" s="452" t="str">
        <f>IF(Data!C26="","",Data!C26)</f>
        <v/>
      </c>
      <c r="D27" s="452" t="str">
        <f>IF(Data!D26="","",Data!D26)</f>
        <v/>
      </c>
      <c r="E27" s="453">
        <f>IF(B27="","",Input!E28)</f>
        <v>0</v>
      </c>
      <c r="F27" s="453">
        <f>IF(B27="","",Input!F28)</f>
        <v>0</v>
      </c>
      <c r="G27" s="452">
        <f>Input!H28</f>
        <v>0</v>
      </c>
      <c r="H27" s="454">
        <f>IF(B27="","",Input!I28)</f>
        <v>0</v>
      </c>
      <c r="I27" s="443">
        <f>Input!J28</f>
        <v>0</v>
      </c>
      <c r="J27" s="443" t="str">
        <f>IF(Input!H28="","",(Data!G26/Input!$C$5)*Input!H28)</f>
        <v/>
      </c>
      <c r="K27" s="443">
        <f>Input!K28</f>
        <v>0</v>
      </c>
      <c r="L27" s="443">
        <f>Input!P28</f>
        <v>0</v>
      </c>
      <c r="M27" s="443">
        <f>Input!L28</f>
        <v>0</v>
      </c>
      <c r="N27" s="443">
        <f>Input!O28</f>
        <v>0</v>
      </c>
      <c r="O27" s="443">
        <f>(Data!O26/Input!$C$5)*Input!I28</f>
        <v>0</v>
      </c>
      <c r="P27" s="443">
        <f>(Input!Q28+Input!R28+Input!S28+Input!T28+Input!U28+Input!V28+Input!W28+Input!X28)-O27</f>
        <v>0</v>
      </c>
      <c r="Q27" s="443" t="str">
        <f>Input!AL28</f>
        <v/>
      </c>
      <c r="R27" s="455">
        <f t="shared" si="4"/>
        <v>0</v>
      </c>
      <c r="S27" s="438"/>
      <c r="T27" s="456" t="str">
        <f t="shared" si="0"/>
        <v/>
      </c>
      <c r="U27" s="457">
        <f t="shared" si="1"/>
        <v>0</v>
      </c>
      <c r="V27" s="458" t="str">
        <f t="shared" si="2"/>
        <v/>
      </c>
      <c r="W27" s="442">
        <f>SUM(Input!Z28+Input!AB28)</f>
        <v>0</v>
      </c>
      <c r="X27" s="443">
        <f>Input!AE28</f>
        <v>0</v>
      </c>
      <c r="Y27" s="443">
        <f>Input!AF28</f>
        <v>0</v>
      </c>
      <c r="Z27" s="444">
        <f>Input!AC28</f>
        <v>0</v>
      </c>
      <c r="AA27" s="444">
        <f>'Cash Advance'!M27</f>
        <v>0</v>
      </c>
      <c r="AB27" s="444">
        <f>Input!AG28</f>
        <v>0</v>
      </c>
      <c r="AC27" s="443" t="str">
        <f>IF(Input!AN28="N","",Input!AM28)</f>
        <v/>
      </c>
      <c r="AD27" s="459">
        <f t="shared" si="5"/>
        <v>0</v>
      </c>
      <c r="AE27" s="460">
        <f t="shared" si="3"/>
        <v>0</v>
      </c>
      <c r="AF27" s="461"/>
    </row>
    <row r="28" spans="1:32" s="449" customFormat="1" ht="20.100000000000001" customHeight="1" x14ac:dyDescent="0.25">
      <c r="A28" s="450" t="str">
        <f>IF(Data!B27="","",Data!A27)</f>
        <v/>
      </c>
      <c r="B28" s="451">
        <f>Data!B27</f>
        <v>0</v>
      </c>
      <c r="C28" s="452" t="str">
        <f>IF(Data!C27="","",Data!C27)</f>
        <v/>
      </c>
      <c r="D28" s="452" t="str">
        <f>IF(Data!D27="","",Data!D27)</f>
        <v/>
      </c>
      <c r="E28" s="453">
        <f>IF(B28="","",Input!E29)</f>
        <v>0</v>
      </c>
      <c r="F28" s="453">
        <f>IF(B28="","",Input!F29)</f>
        <v>0</v>
      </c>
      <c r="G28" s="452">
        <f>Input!H29</f>
        <v>0</v>
      </c>
      <c r="H28" s="454">
        <f>IF(B28="","",Input!I29)</f>
        <v>0</v>
      </c>
      <c r="I28" s="443">
        <f>Input!J29</f>
        <v>0</v>
      </c>
      <c r="J28" s="443" t="str">
        <f>IF(Input!H29="","",(Data!G27/Input!$C$5)*Input!H29)</f>
        <v/>
      </c>
      <c r="K28" s="443">
        <f>Input!K29</f>
        <v>0</v>
      </c>
      <c r="L28" s="443">
        <f>Input!P29</f>
        <v>0</v>
      </c>
      <c r="M28" s="443">
        <f>Input!L29</f>
        <v>0</v>
      </c>
      <c r="N28" s="443">
        <f>Input!O29</f>
        <v>0</v>
      </c>
      <c r="O28" s="443">
        <f>(Data!O27/Input!$C$5)*Input!I29</f>
        <v>0</v>
      </c>
      <c r="P28" s="443">
        <f>(Input!Q29+Input!R29+Input!S29+Input!T29+Input!U29+Input!V29+Input!W29+Input!X29)-O28</f>
        <v>0</v>
      </c>
      <c r="Q28" s="443" t="str">
        <f>Input!AL29</f>
        <v/>
      </c>
      <c r="R28" s="455">
        <f t="shared" si="4"/>
        <v>0</v>
      </c>
      <c r="S28" s="438"/>
      <c r="T28" s="456" t="str">
        <f t="shared" si="0"/>
        <v/>
      </c>
      <c r="U28" s="457">
        <f t="shared" si="1"/>
        <v>0</v>
      </c>
      <c r="V28" s="458" t="str">
        <f t="shared" si="2"/>
        <v/>
      </c>
      <c r="W28" s="442">
        <f>SUM(Input!Z29+Input!AB29)</f>
        <v>0</v>
      </c>
      <c r="X28" s="443">
        <f>Input!AE29</f>
        <v>0</v>
      </c>
      <c r="Y28" s="443">
        <f>Input!AF29</f>
        <v>0</v>
      </c>
      <c r="Z28" s="444">
        <f>Input!AC29</f>
        <v>0</v>
      </c>
      <c r="AA28" s="444">
        <f>'Cash Advance'!M28</f>
        <v>0</v>
      </c>
      <c r="AB28" s="444">
        <f>Input!AG29</f>
        <v>0</v>
      </c>
      <c r="AC28" s="443" t="str">
        <f>IF(Input!AN29="N","",Input!AM29)</f>
        <v/>
      </c>
      <c r="AD28" s="459">
        <f t="shared" si="5"/>
        <v>0</v>
      </c>
      <c r="AE28" s="460">
        <f t="shared" si="3"/>
        <v>0</v>
      </c>
      <c r="AF28" s="461"/>
    </row>
    <row r="29" spans="1:32" s="449" customFormat="1" ht="20.100000000000001" customHeight="1" x14ac:dyDescent="0.25">
      <c r="A29" s="450" t="str">
        <f>IF(Data!B28="","",Data!A28)</f>
        <v/>
      </c>
      <c r="B29" s="451">
        <f>Data!B28</f>
        <v>0</v>
      </c>
      <c r="C29" s="452" t="str">
        <f>IF(Data!C28="","",Data!C28)</f>
        <v/>
      </c>
      <c r="D29" s="452" t="str">
        <f>IF(Data!D28="","",Data!D28)</f>
        <v/>
      </c>
      <c r="E29" s="453">
        <f>IF(B29="","",Input!E30)</f>
        <v>0</v>
      </c>
      <c r="F29" s="453">
        <f>IF(B29="","",Input!F30)</f>
        <v>0</v>
      </c>
      <c r="G29" s="452">
        <f>Input!H30</f>
        <v>0</v>
      </c>
      <c r="H29" s="454">
        <f>IF(B29="","",Input!I30)</f>
        <v>0</v>
      </c>
      <c r="I29" s="443">
        <f>Input!J30</f>
        <v>0</v>
      </c>
      <c r="J29" s="443" t="str">
        <f>IF(Input!H30="","",(Data!G28/Input!$C$5)*Input!H30)</f>
        <v/>
      </c>
      <c r="K29" s="443">
        <f>Input!K30</f>
        <v>0</v>
      </c>
      <c r="L29" s="443">
        <f>Input!P30</f>
        <v>0</v>
      </c>
      <c r="M29" s="443">
        <f>Input!L30</f>
        <v>0</v>
      </c>
      <c r="N29" s="443">
        <f>Input!O30</f>
        <v>0</v>
      </c>
      <c r="O29" s="443">
        <f>(Data!O28/Input!$C$5)*Input!I30</f>
        <v>0</v>
      </c>
      <c r="P29" s="443">
        <f>(Input!Q30+Input!R30+Input!S30+Input!T30+Input!U30+Input!V30+Input!W30+Input!X30)-O29</f>
        <v>0</v>
      </c>
      <c r="Q29" s="443" t="str">
        <f>Input!AL30</f>
        <v/>
      </c>
      <c r="R29" s="455">
        <f t="shared" si="4"/>
        <v>0</v>
      </c>
      <c r="S29" s="438"/>
      <c r="T29" s="456" t="str">
        <f t="shared" si="0"/>
        <v/>
      </c>
      <c r="U29" s="457">
        <f t="shared" si="1"/>
        <v>0</v>
      </c>
      <c r="V29" s="458" t="str">
        <f t="shared" si="2"/>
        <v/>
      </c>
      <c r="W29" s="442">
        <f>SUM(Input!Z30+Input!AB30)</f>
        <v>0</v>
      </c>
      <c r="X29" s="443">
        <f>Input!AE30</f>
        <v>0</v>
      </c>
      <c r="Y29" s="443">
        <f>Input!AF30</f>
        <v>0</v>
      </c>
      <c r="Z29" s="444">
        <f>Input!AC30</f>
        <v>0</v>
      </c>
      <c r="AA29" s="444">
        <f>'Cash Advance'!M29</f>
        <v>0</v>
      </c>
      <c r="AB29" s="444">
        <f>Input!AG30</f>
        <v>0</v>
      </c>
      <c r="AC29" s="443" t="str">
        <f>IF(Input!AN30="N","",Input!AM30)</f>
        <v/>
      </c>
      <c r="AD29" s="459">
        <f t="shared" si="5"/>
        <v>0</v>
      </c>
      <c r="AE29" s="460">
        <f t="shared" si="3"/>
        <v>0</v>
      </c>
      <c r="AF29" s="461"/>
    </row>
    <row r="30" spans="1:32" s="449" customFormat="1" ht="20.100000000000001" customHeight="1" x14ac:dyDescent="0.25">
      <c r="A30" s="450" t="str">
        <f>IF(Data!B29="","",Data!A29)</f>
        <v/>
      </c>
      <c r="B30" s="451">
        <f>Data!B29</f>
        <v>0</v>
      </c>
      <c r="C30" s="452" t="str">
        <f>IF(Data!C29="","",Data!C29)</f>
        <v/>
      </c>
      <c r="D30" s="452" t="str">
        <f>IF(Data!D29="","",Data!D29)</f>
        <v/>
      </c>
      <c r="E30" s="453">
        <f>IF(B30="","",Input!E31)</f>
        <v>0</v>
      </c>
      <c r="F30" s="453">
        <f>IF(B30="","",Input!F31)</f>
        <v>0</v>
      </c>
      <c r="G30" s="452">
        <f>Input!H31</f>
        <v>0</v>
      </c>
      <c r="H30" s="454">
        <f>IF(B30="","",Input!I31)</f>
        <v>0</v>
      </c>
      <c r="I30" s="443">
        <f>Input!J31</f>
        <v>0</v>
      </c>
      <c r="J30" s="443" t="str">
        <f>IF(Input!H31="","",(Data!G29/Input!$C$5)*Input!H31)</f>
        <v/>
      </c>
      <c r="K30" s="443">
        <f>Input!K31</f>
        <v>0</v>
      </c>
      <c r="L30" s="443">
        <f>Input!P31</f>
        <v>0</v>
      </c>
      <c r="M30" s="443">
        <f>Input!L31</f>
        <v>0</v>
      </c>
      <c r="N30" s="443">
        <f>Input!O31</f>
        <v>0</v>
      </c>
      <c r="O30" s="443">
        <f>(Data!O29/Input!$C$5)*Input!I31</f>
        <v>0</v>
      </c>
      <c r="P30" s="443">
        <f>(Input!Q31+Input!R31+Input!S31+Input!T31+Input!U31+Input!V31+Input!W31+Input!X31)-O30</f>
        <v>0</v>
      </c>
      <c r="Q30" s="443" t="str">
        <f>Input!AL31</f>
        <v/>
      </c>
      <c r="R30" s="455">
        <f t="shared" si="4"/>
        <v>0</v>
      </c>
      <c r="S30" s="438"/>
      <c r="T30" s="456" t="str">
        <f t="shared" si="0"/>
        <v/>
      </c>
      <c r="U30" s="457">
        <f t="shared" si="1"/>
        <v>0</v>
      </c>
      <c r="V30" s="458" t="str">
        <f t="shared" si="2"/>
        <v/>
      </c>
      <c r="W30" s="442">
        <f>SUM(Input!Z31+Input!AB31)</f>
        <v>0</v>
      </c>
      <c r="X30" s="443">
        <f>Input!AE31</f>
        <v>0</v>
      </c>
      <c r="Y30" s="443">
        <f>Input!AF31</f>
        <v>0</v>
      </c>
      <c r="Z30" s="444">
        <f>Input!AC31</f>
        <v>0</v>
      </c>
      <c r="AA30" s="444">
        <f>'Cash Advance'!M30</f>
        <v>0</v>
      </c>
      <c r="AB30" s="444">
        <f>Input!AG31</f>
        <v>0</v>
      </c>
      <c r="AC30" s="443" t="str">
        <f>IF(Input!AN31="N","",Input!AM31)</f>
        <v/>
      </c>
      <c r="AD30" s="459">
        <f t="shared" si="5"/>
        <v>0</v>
      </c>
      <c r="AE30" s="460">
        <f t="shared" si="3"/>
        <v>0</v>
      </c>
      <c r="AF30" s="461"/>
    </row>
    <row r="31" spans="1:32" s="449" customFormat="1" ht="20.100000000000001" customHeight="1" x14ac:dyDescent="0.25">
      <c r="A31" s="450" t="str">
        <f>IF(Data!B30="","",Data!A30)</f>
        <v/>
      </c>
      <c r="B31" s="451">
        <f>Data!B30</f>
        <v>0</v>
      </c>
      <c r="C31" s="452" t="str">
        <f>IF(Data!C30="","",Data!C30)</f>
        <v/>
      </c>
      <c r="D31" s="452" t="str">
        <f>IF(Data!D30="","",Data!D30)</f>
        <v/>
      </c>
      <c r="E31" s="453">
        <f>IF(B31="","",Input!E32)</f>
        <v>0</v>
      </c>
      <c r="F31" s="453">
        <f>IF(B31="","",Input!F32)</f>
        <v>0</v>
      </c>
      <c r="G31" s="452">
        <f>Input!H32</f>
        <v>0</v>
      </c>
      <c r="H31" s="454">
        <f>IF(B31="","",Input!I32)</f>
        <v>0</v>
      </c>
      <c r="I31" s="443">
        <f>Input!J32</f>
        <v>0</v>
      </c>
      <c r="J31" s="443" t="str">
        <f>IF(Input!H32="","",(Data!G30/Input!$C$5)*Input!H32)</f>
        <v/>
      </c>
      <c r="K31" s="443">
        <f>Input!K32</f>
        <v>0</v>
      </c>
      <c r="L31" s="443">
        <f>Input!P32</f>
        <v>0</v>
      </c>
      <c r="M31" s="443">
        <f>Input!L32</f>
        <v>0</v>
      </c>
      <c r="N31" s="443">
        <f>Input!O32</f>
        <v>0</v>
      </c>
      <c r="O31" s="443">
        <f>(Data!O30/Input!$C$5)*Input!I32</f>
        <v>0</v>
      </c>
      <c r="P31" s="443">
        <f>(Input!Q32+Input!R32+Input!S32+Input!T32+Input!U32+Input!V32+Input!W32+Input!X32)-O31</f>
        <v>0</v>
      </c>
      <c r="Q31" s="443" t="str">
        <f>Input!AL32</f>
        <v/>
      </c>
      <c r="R31" s="455">
        <f t="shared" si="4"/>
        <v>0</v>
      </c>
      <c r="S31" s="438"/>
      <c r="T31" s="456" t="str">
        <f t="shared" si="0"/>
        <v/>
      </c>
      <c r="U31" s="457">
        <f t="shared" si="1"/>
        <v>0</v>
      </c>
      <c r="V31" s="458" t="str">
        <f t="shared" si="2"/>
        <v/>
      </c>
      <c r="W31" s="442">
        <f>SUM(Input!Z32+Input!AB32)</f>
        <v>0</v>
      </c>
      <c r="X31" s="443">
        <f>Input!AE32</f>
        <v>0</v>
      </c>
      <c r="Y31" s="443">
        <f>Input!AF32</f>
        <v>0</v>
      </c>
      <c r="Z31" s="444">
        <f>Input!AC32</f>
        <v>0</v>
      </c>
      <c r="AA31" s="444">
        <f>'Cash Advance'!M31</f>
        <v>0</v>
      </c>
      <c r="AB31" s="444">
        <f>Input!AG32</f>
        <v>0</v>
      </c>
      <c r="AC31" s="443" t="str">
        <f>IF(Input!AN32="N","",Input!AM32)</f>
        <v/>
      </c>
      <c r="AD31" s="459">
        <f t="shared" si="5"/>
        <v>0</v>
      </c>
      <c r="AE31" s="460">
        <f t="shared" si="3"/>
        <v>0</v>
      </c>
      <c r="AF31" s="461"/>
    </row>
    <row r="32" spans="1:32" s="449" customFormat="1" ht="20.100000000000001" customHeight="1" x14ac:dyDescent="0.25">
      <c r="A32" s="450" t="str">
        <f>IF(Data!B31="","",Data!A31)</f>
        <v/>
      </c>
      <c r="B32" s="451">
        <f>Data!B31</f>
        <v>0</v>
      </c>
      <c r="C32" s="452" t="str">
        <f>IF(Data!C31="","",Data!C31)</f>
        <v/>
      </c>
      <c r="D32" s="452" t="str">
        <f>IF(Data!D31="","",Data!D31)</f>
        <v/>
      </c>
      <c r="E32" s="453">
        <f>IF(B32="","",Input!E33)</f>
        <v>0</v>
      </c>
      <c r="F32" s="453">
        <f>IF(B32="","",Input!F33)</f>
        <v>0</v>
      </c>
      <c r="G32" s="452">
        <f>Input!H33</f>
        <v>0</v>
      </c>
      <c r="H32" s="454">
        <f>IF(B32="","",Input!I33)</f>
        <v>0</v>
      </c>
      <c r="I32" s="443">
        <f>Input!J33</f>
        <v>0</v>
      </c>
      <c r="J32" s="443" t="str">
        <f>IF(Input!H33="","",(Data!G31/Input!$C$5)*Input!H33)</f>
        <v/>
      </c>
      <c r="K32" s="443">
        <f>Input!K33</f>
        <v>0</v>
      </c>
      <c r="L32" s="443">
        <f>Input!P33</f>
        <v>0</v>
      </c>
      <c r="M32" s="443">
        <f>Input!L33</f>
        <v>0</v>
      </c>
      <c r="N32" s="443">
        <f>Input!O33</f>
        <v>0</v>
      </c>
      <c r="O32" s="443">
        <f>(Data!O31/Input!$C$5)*Input!I33</f>
        <v>0</v>
      </c>
      <c r="P32" s="443">
        <f>(Input!Q33+Input!R33+Input!S33+Input!T33+Input!U33+Input!V33+Input!W33+Input!X33)-O32</f>
        <v>0</v>
      </c>
      <c r="Q32" s="443" t="str">
        <f>Input!AL33</f>
        <v/>
      </c>
      <c r="R32" s="455">
        <f t="shared" si="4"/>
        <v>0</v>
      </c>
      <c r="S32" s="438"/>
      <c r="T32" s="456" t="str">
        <f t="shared" si="0"/>
        <v/>
      </c>
      <c r="U32" s="457">
        <f t="shared" si="1"/>
        <v>0</v>
      </c>
      <c r="V32" s="458" t="str">
        <f t="shared" si="2"/>
        <v/>
      </c>
      <c r="W32" s="442">
        <f>SUM(Input!Z33+Input!AB33)</f>
        <v>0</v>
      </c>
      <c r="X32" s="443">
        <f>Input!AE33</f>
        <v>0</v>
      </c>
      <c r="Y32" s="443">
        <f>Input!AF33</f>
        <v>0</v>
      </c>
      <c r="Z32" s="444">
        <f>Input!AC33</f>
        <v>0</v>
      </c>
      <c r="AA32" s="444">
        <f>'Cash Advance'!M32</f>
        <v>0</v>
      </c>
      <c r="AB32" s="444">
        <f>Input!AG33</f>
        <v>0</v>
      </c>
      <c r="AC32" s="443" t="str">
        <f>IF(Input!AN33="N","",Input!AM33)</f>
        <v/>
      </c>
      <c r="AD32" s="459">
        <f t="shared" si="5"/>
        <v>0</v>
      </c>
      <c r="AE32" s="460">
        <f t="shared" si="3"/>
        <v>0</v>
      </c>
      <c r="AF32" s="461"/>
    </row>
    <row r="33" spans="1:32" s="449" customFormat="1" ht="20.100000000000001" customHeight="1" thickBot="1" x14ac:dyDescent="0.3">
      <c r="A33" s="463" t="str">
        <f>IF(Data!B32="","",Data!A32)</f>
        <v/>
      </c>
      <c r="B33" s="464">
        <f>Data!B32</f>
        <v>0</v>
      </c>
      <c r="C33" s="465" t="str">
        <f>IF(Data!C32="","",Data!C32)</f>
        <v/>
      </c>
      <c r="D33" s="465" t="str">
        <f>IF(Data!D32="","",Data!D32)</f>
        <v/>
      </c>
      <c r="E33" s="466">
        <f>IF(B33="","",Input!E34)</f>
        <v>0</v>
      </c>
      <c r="F33" s="466">
        <f>IF(B33="","",Input!F34)</f>
        <v>0</v>
      </c>
      <c r="G33" s="465">
        <f>Input!H34</f>
        <v>0</v>
      </c>
      <c r="H33" s="467">
        <f>IF(B33="","",Input!I34)</f>
        <v>0</v>
      </c>
      <c r="I33" s="468">
        <f>Input!J34</f>
        <v>0</v>
      </c>
      <c r="J33" s="468" t="str">
        <f>IF(Input!H34="","",(Data!G32/Input!$C$5)*Input!H34)</f>
        <v/>
      </c>
      <c r="K33" s="468">
        <f>Input!K34</f>
        <v>0</v>
      </c>
      <c r="L33" s="468">
        <f>Input!P34</f>
        <v>0</v>
      </c>
      <c r="M33" s="468">
        <f>Input!L34</f>
        <v>0</v>
      </c>
      <c r="N33" s="468">
        <f>Input!O34</f>
        <v>0</v>
      </c>
      <c r="O33" s="468">
        <f>(Data!O32/Input!$C$5)*Input!I34</f>
        <v>0</v>
      </c>
      <c r="P33" s="468">
        <f>(Input!Q34+Input!R34+Input!S34+Input!T34+Input!U34+Input!V34+Input!W34+Input!X34)-O33</f>
        <v>0</v>
      </c>
      <c r="Q33" s="468" t="str">
        <f>Input!AL34</f>
        <v/>
      </c>
      <c r="R33" s="469">
        <f t="shared" si="4"/>
        <v>0</v>
      </c>
      <c r="S33" s="438"/>
      <c r="T33" s="470" t="str">
        <f t="shared" ref="T33" si="6">A33</f>
        <v/>
      </c>
      <c r="U33" s="471">
        <f t="shared" ref="U33" si="7">B33</f>
        <v>0</v>
      </c>
      <c r="V33" s="472" t="str">
        <f t="shared" ref="V33" si="8">C33</f>
        <v/>
      </c>
      <c r="W33" s="473">
        <f>SUM(Input!Z34+Input!AB34)</f>
        <v>0</v>
      </c>
      <c r="X33" s="474">
        <f>Input!AE34</f>
        <v>0</v>
      </c>
      <c r="Y33" s="474">
        <f>Input!AF34</f>
        <v>0</v>
      </c>
      <c r="Z33" s="475">
        <f>Input!AC34</f>
        <v>0</v>
      </c>
      <c r="AA33" s="475">
        <f>'Cash Advance'!M33</f>
        <v>0</v>
      </c>
      <c r="AB33" s="475">
        <f>Input!AG34</f>
        <v>0</v>
      </c>
      <c r="AC33" s="474" t="str">
        <f>IF(Input!AN34="N","",Input!AM34)</f>
        <v/>
      </c>
      <c r="AD33" s="476">
        <f t="shared" ref="AD33" si="9">IF(B33="","",SUM(W33:AC33))</f>
        <v>0</v>
      </c>
      <c r="AE33" s="477">
        <f t="shared" ref="AE33" si="10">IF(B33="","",R33-AD33)</f>
        <v>0</v>
      </c>
      <c r="AF33" s="478"/>
    </row>
    <row r="34" spans="1:32" s="122" customFormat="1" ht="16.5" thickBot="1" x14ac:dyDescent="0.3">
      <c r="A34" s="118"/>
      <c r="B34" s="119"/>
      <c r="C34" s="275"/>
      <c r="D34" s="275"/>
      <c r="E34" s="119"/>
      <c r="F34" s="119"/>
      <c r="G34" s="119"/>
      <c r="H34" s="479" t="s">
        <v>47</v>
      </c>
      <c r="I34" s="480">
        <f>SUM(I9:I33)</f>
        <v>0</v>
      </c>
      <c r="J34" s="208">
        <f>SUM(J9:J33)</f>
        <v>0</v>
      </c>
      <c r="K34" s="208">
        <f t="shared" ref="K34:Q34" si="11">SUM(K9:K33)</f>
        <v>0</v>
      </c>
      <c r="L34" s="208">
        <f t="shared" si="11"/>
        <v>0</v>
      </c>
      <c r="M34" s="208">
        <f t="shared" si="11"/>
        <v>0</v>
      </c>
      <c r="N34" s="208">
        <f t="shared" si="11"/>
        <v>0</v>
      </c>
      <c r="O34" s="208">
        <f t="shared" si="11"/>
        <v>0</v>
      </c>
      <c r="P34" s="208">
        <f t="shared" si="11"/>
        <v>0</v>
      </c>
      <c r="Q34" s="208">
        <f t="shared" si="11"/>
        <v>0</v>
      </c>
      <c r="R34" s="210">
        <f>SUM(R9:R33)</f>
        <v>0</v>
      </c>
      <c r="S34" s="481"/>
      <c r="T34" s="482"/>
      <c r="U34" s="483"/>
      <c r="V34" s="484" t="s">
        <v>48</v>
      </c>
      <c r="W34" s="480">
        <f>SUM(W9:W33)</f>
        <v>0</v>
      </c>
      <c r="X34" s="485">
        <f t="shared" ref="X34:AD34" si="12">SUM(X9:X33)</f>
        <v>0</v>
      </c>
      <c r="Y34" s="485">
        <f t="shared" si="12"/>
        <v>0</v>
      </c>
      <c r="Z34" s="485">
        <f t="shared" si="12"/>
        <v>0</v>
      </c>
      <c r="AA34" s="485">
        <f t="shared" si="12"/>
        <v>0</v>
      </c>
      <c r="AB34" s="485">
        <f t="shared" si="12"/>
        <v>0</v>
      </c>
      <c r="AC34" s="485">
        <f t="shared" si="12"/>
        <v>0</v>
      </c>
      <c r="AD34" s="486">
        <f t="shared" si="12"/>
        <v>0</v>
      </c>
      <c r="AE34" s="515">
        <f>SUM(AE9:AE33)</f>
        <v>0</v>
      </c>
      <c r="AF34" s="486"/>
    </row>
    <row r="35" spans="1:32" s="122" customFormat="1" ht="16.5" thickBot="1" x14ac:dyDescent="0.3">
      <c r="A35" s="118"/>
      <c r="B35" s="593"/>
      <c r="C35" s="594"/>
      <c r="D35" s="594"/>
      <c r="E35" s="594"/>
      <c r="F35" s="594"/>
      <c r="G35" s="594"/>
      <c r="H35" s="594"/>
      <c r="I35" s="594"/>
      <c r="J35" s="594"/>
      <c r="K35" s="594"/>
      <c r="L35" s="594"/>
      <c r="M35" s="594"/>
      <c r="N35" s="594"/>
      <c r="O35" s="594"/>
      <c r="P35" s="594"/>
      <c r="Q35" s="594"/>
      <c r="R35" s="594"/>
      <c r="S35" s="594"/>
      <c r="T35" s="594"/>
      <c r="U35" s="594"/>
      <c r="V35" s="594"/>
      <c r="W35" s="567"/>
      <c r="X35" s="567"/>
      <c r="Y35" s="567"/>
      <c r="Z35" s="567"/>
      <c r="AA35" s="567"/>
      <c r="AB35" s="567"/>
      <c r="AC35" s="567"/>
      <c r="AD35" s="567"/>
      <c r="AE35" s="594"/>
      <c r="AF35" s="595"/>
    </row>
    <row r="36" spans="1:32" s="487" customFormat="1" ht="13.5" thickBot="1" x14ac:dyDescent="0.3">
      <c r="A36" s="582" t="s">
        <v>92</v>
      </c>
      <c r="B36" s="583"/>
      <c r="C36" s="583"/>
      <c r="D36" s="583"/>
      <c r="E36" s="583"/>
      <c r="F36" s="583"/>
      <c r="G36" s="583"/>
      <c r="H36" s="583"/>
      <c r="I36" s="583"/>
      <c r="J36" s="583"/>
      <c r="K36" s="583"/>
      <c r="L36" s="583"/>
      <c r="M36" s="583"/>
      <c r="N36" s="583"/>
      <c r="O36" s="583"/>
      <c r="P36" s="583"/>
      <c r="Q36" s="583"/>
      <c r="R36" s="584"/>
      <c r="S36" s="420"/>
      <c r="T36" s="585" t="s">
        <v>92</v>
      </c>
      <c r="U36" s="586"/>
      <c r="V36" s="586"/>
      <c r="W36" s="586"/>
      <c r="X36" s="586"/>
      <c r="Y36" s="586"/>
      <c r="Z36" s="586"/>
      <c r="AA36" s="586"/>
      <c r="AB36" s="586"/>
      <c r="AC36" s="586"/>
      <c r="AD36" s="586"/>
      <c r="AE36" s="586"/>
      <c r="AF36" s="587"/>
    </row>
    <row r="37" spans="1:32" s="449" customFormat="1" ht="20.100000000000001" customHeight="1" x14ac:dyDescent="0.25">
      <c r="A37" s="431" t="str">
        <f>IF(Data!B34="","",Data!A34)</f>
        <v/>
      </c>
      <c r="B37" s="432">
        <f>Data!B34</f>
        <v>0</v>
      </c>
      <c r="C37" s="433" t="str">
        <f>IF(Data!C34="","",Data!C34)</f>
        <v/>
      </c>
      <c r="D37" s="433" t="str">
        <f>IF(Data!D34="","",Data!D34)</f>
        <v/>
      </c>
      <c r="E37" s="434">
        <f>IF(B37="","",Input!E36)</f>
        <v>0</v>
      </c>
      <c r="F37" s="434">
        <f>IF(B37="","",Input!F36)</f>
        <v>0</v>
      </c>
      <c r="G37" s="433">
        <f>Input!H36</f>
        <v>0</v>
      </c>
      <c r="H37" s="435">
        <f>IF(B37="","",Input!I36)</f>
        <v>0</v>
      </c>
      <c r="I37" s="436">
        <f>Input!J36</f>
        <v>0</v>
      </c>
      <c r="J37" s="436" t="str">
        <f>IF(Input!H36="","",(Data!G34/Input!$C$5)*Input!H36)</f>
        <v/>
      </c>
      <c r="K37" s="436">
        <f>Input!K36</f>
        <v>0</v>
      </c>
      <c r="L37" s="436">
        <f>Input!P36</f>
        <v>0</v>
      </c>
      <c r="M37" s="436">
        <f>Input!L36</f>
        <v>0</v>
      </c>
      <c r="N37" s="436">
        <f>Input!O36</f>
        <v>0</v>
      </c>
      <c r="O37" s="436">
        <f>(Data!O34/Input!$C$5)*Input!I36</f>
        <v>0</v>
      </c>
      <c r="P37" s="436">
        <f>(Input!Q36+Input!R36+Input!S36+Input!T36+Input!U36+Input!V36+Input!W36+Input!X36)-O37</f>
        <v>0</v>
      </c>
      <c r="Q37" s="436" t="str">
        <f>Input!AL36</f>
        <v/>
      </c>
      <c r="R37" s="437">
        <f t="shared" ref="R37" si="13">IF(B37="","",SUM(I37:Q37))</f>
        <v>0</v>
      </c>
      <c r="S37" s="438"/>
      <c r="T37" s="488" t="str">
        <f t="shared" ref="T37:T46" si="14">A37</f>
        <v/>
      </c>
      <c r="U37" s="489">
        <f t="shared" ref="U37:U46" si="15">B37</f>
        <v>0</v>
      </c>
      <c r="V37" s="490" t="str">
        <f t="shared" ref="V37:V46" si="16">C37</f>
        <v/>
      </c>
      <c r="W37" s="436">
        <f>SUM(Input!Z36+Input!AB36)</f>
        <v>0</v>
      </c>
      <c r="X37" s="436">
        <f>Input!AE36</f>
        <v>0</v>
      </c>
      <c r="Y37" s="436">
        <f>Input!AF36</f>
        <v>0</v>
      </c>
      <c r="Z37" s="491">
        <f>Input!AC36</f>
        <v>0</v>
      </c>
      <c r="AA37" s="491">
        <f>'Cash Advance'!M35</f>
        <v>0</v>
      </c>
      <c r="AB37" s="491">
        <f>Input!AG36</f>
        <v>0</v>
      </c>
      <c r="AC37" s="436" t="str">
        <f>IF(Input!AN36="N","",Input!AM36)</f>
        <v/>
      </c>
      <c r="AD37" s="437">
        <f t="shared" ref="AD37:AD46" si="17">IF(B37="","",SUM(W37:AC37))</f>
        <v>0</v>
      </c>
      <c r="AE37" s="492">
        <f t="shared" ref="AE37:AE39" si="18">IF(B37="","",R37-AD37)</f>
        <v>0</v>
      </c>
      <c r="AF37" s="493"/>
    </row>
    <row r="38" spans="1:32" s="449" customFormat="1" ht="20.100000000000001" customHeight="1" x14ac:dyDescent="0.25">
      <c r="A38" s="450" t="str">
        <f>IF(Data!B35="","",Data!A35)</f>
        <v/>
      </c>
      <c r="B38" s="451">
        <f>Data!B35</f>
        <v>0</v>
      </c>
      <c r="C38" s="452" t="str">
        <f>IF(Data!C35="","",Data!C35)</f>
        <v/>
      </c>
      <c r="D38" s="452" t="str">
        <f>IF(Data!D35="","",Data!D35)</f>
        <v/>
      </c>
      <c r="E38" s="453">
        <f>IF(B38="","",Input!E37)</f>
        <v>0</v>
      </c>
      <c r="F38" s="453">
        <f>IF(B38="","",Input!F37)</f>
        <v>0</v>
      </c>
      <c r="G38" s="452">
        <f>Input!H37</f>
        <v>0</v>
      </c>
      <c r="H38" s="454">
        <f>IF(B38="","",Input!I37)</f>
        <v>0</v>
      </c>
      <c r="I38" s="443">
        <f>Input!J37</f>
        <v>0</v>
      </c>
      <c r="J38" s="443" t="str">
        <f>IF(Input!H37="","",(Data!G35/Input!$C$5)*Input!H37)</f>
        <v/>
      </c>
      <c r="K38" s="443">
        <f>Input!K37</f>
        <v>0</v>
      </c>
      <c r="L38" s="443">
        <f>Input!P37</f>
        <v>0</v>
      </c>
      <c r="M38" s="443">
        <f>Input!L37</f>
        <v>0</v>
      </c>
      <c r="N38" s="443">
        <f>Input!O37</f>
        <v>0</v>
      </c>
      <c r="O38" s="443">
        <f>(Data!O35/Input!$C$5)*Input!I37</f>
        <v>0</v>
      </c>
      <c r="P38" s="443">
        <f>(Input!Q37+Input!R37+Input!S37+Input!T37+Input!U37+Input!V37+Input!W37+Input!X37)-O38</f>
        <v>0</v>
      </c>
      <c r="Q38" s="443" t="str">
        <f>Input!AL37</f>
        <v/>
      </c>
      <c r="R38" s="455">
        <f t="shared" ref="R38" si="19">IF(B38="","",SUM(I38:Q38))</f>
        <v>0</v>
      </c>
      <c r="S38" s="438"/>
      <c r="T38" s="456" t="str">
        <f t="shared" si="14"/>
        <v/>
      </c>
      <c r="U38" s="457">
        <f t="shared" si="15"/>
        <v>0</v>
      </c>
      <c r="V38" s="458" t="str">
        <f t="shared" si="16"/>
        <v/>
      </c>
      <c r="W38" s="442">
        <f>SUM(Input!Z37+Input!AB37)</f>
        <v>0</v>
      </c>
      <c r="X38" s="443">
        <f>Input!AE37</f>
        <v>0</v>
      </c>
      <c r="Y38" s="443">
        <f>Input!AF37</f>
        <v>0</v>
      </c>
      <c r="Z38" s="444">
        <f>Input!AC37</f>
        <v>0</v>
      </c>
      <c r="AA38" s="444">
        <f>'Cash Advance'!M36</f>
        <v>0</v>
      </c>
      <c r="AB38" s="444">
        <f>Input!AG37</f>
        <v>0</v>
      </c>
      <c r="AC38" s="443" t="str">
        <f>IF(Input!AN37="N","",Input!AM37)</f>
        <v/>
      </c>
      <c r="AD38" s="455">
        <f t="shared" si="17"/>
        <v>0</v>
      </c>
      <c r="AE38" s="460">
        <f t="shared" si="18"/>
        <v>0</v>
      </c>
      <c r="AF38" s="461"/>
    </row>
    <row r="39" spans="1:32" s="449" customFormat="1" ht="20.100000000000001" customHeight="1" x14ac:dyDescent="0.25">
      <c r="A39" s="450" t="str">
        <f>IF(Data!B36="","",Data!A36)</f>
        <v/>
      </c>
      <c r="B39" s="451">
        <f>Data!B36</f>
        <v>0</v>
      </c>
      <c r="C39" s="452" t="str">
        <f>IF(Data!C36="","",Data!C36)</f>
        <v/>
      </c>
      <c r="D39" s="452" t="str">
        <f>IF(Data!D36="","",Data!D36)</f>
        <v/>
      </c>
      <c r="E39" s="453">
        <f>IF(B39="","",Input!E38)</f>
        <v>0</v>
      </c>
      <c r="F39" s="453">
        <f>IF(B39="","",Input!F38)</f>
        <v>0</v>
      </c>
      <c r="G39" s="452">
        <f>Input!H38</f>
        <v>0</v>
      </c>
      <c r="H39" s="454">
        <f>IF(B39="","",Input!I38)</f>
        <v>0</v>
      </c>
      <c r="I39" s="443">
        <f>Input!J38</f>
        <v>0</v>
      </c>
      <c r="J39" s="443" t="str">
        <f>IF(Input!H38="","",(Data!G36/Input!$C$5)*Input!H38)</f>
        <v/>
      </c>
      <c r="K39" s="443">
        <f>Input!K38</f>
        <v>0</v>
      </c>
      <c r="L39" s="443">
        <f>Input!P38</f>
        <v>0</v>
      </c>
      <c r="M39" s="443">
        <f>Input!L38</f>
        <v>0</v>
      </c>
      <c r="N39" s="443">
        <f>Input!O38</f>
        <v>0</v>
      </c>
      <c r="O39" s="443">
        <f>(Data!O36/Input!$C$5)*Input!I38</f>
        <v>0</v>
      </c>
      <c r="P39" s="443">
        <f>(Input!Q38+Input!R38+Input!S38+Input!T38+Input!U38+Input!V38+Input!W38+Input!X38)-O39</f>
        <v>0</v>
      </c>
      <c r="Q39" s="443" t="str">
        <f>Input!AL38</f>
        <v/>
      </c>
      <c r="R39" s="455">
        <f t="shared" ref="R39:R41" si="20">IF(B39="","",SUM(I39:Q39))</f>
        <v>0</v>
      </c>
      <c r="S39" s="438"/>
      <c r="T39" s="456" t="str">
        <f t="shared" si="14"/>
        <v/>
      </c>
      <c r="U39" s="457">
        <f t="shared" si="15"/>
        <v>0</v>
      </c>
      <c r="V39" s="458" t="str">
        <f t="shared" si="16"/>
        <v/>
      </c>
      <c r="W39" s="442">
        <f>SUM(Input!Z38+Input!AB38)</f>
        <v>0</v>
      </c>
      <c r="X39" s="443">
        <f>Input!AE38</f>
        <v>0</v>
      </c>
      <c r="Y39" s="443">
        <f>Input!AF38</f>
        <v>0</v>
      </c>
      <c r="Z39" s="444">
        <f>Input!AC38</f>
        <v>0</v>
      </c>
      <c r="AA39" s="444">
        <f>'Cash Advance'!M37</f>
        <v>0</v>
      </c>
      <c r="AB39" s="444">
        <f>Input!AG38</f>
        <v>0</v>
      </c>
      <c r="AC39" s="443" t="str">
        <f>IF(Input!AN38="N","",Input!AM38)</f>
        <v/>
      </c>
      <c r="AD39" s="455">
        <f t="shared" si="17"/>
        <v>0</v>
      </c>
      <c r="AE39" s="460">
        <f t="shared" si="18"/>
        <v>0</v>
      </c>
      <c r="AF39" s="461"/>
    </row>
    <row r="40" spans="1:32" s="449" customFormat="1" ht="20.100000000000001" customHeight="1" x14ac:dyDescent="0.25">
      <c r="A40" s="450" t="str">
        <f>IF(Data!B37="","",Data!A37)</f>
        <v/>
      </c>
      <c r="B40" s="451">
        <f>Data!B37</f>
        <v>0</v>
      </c>
      <c r="C40" s="452" t="str">
        <f>IF(Data!C37="","",Data!C37)</f>
        <v/>
      </c>
      <c r="D40" s="452" t="str">
        <f>IF(Data!D37="","",Data!D37)</f>
        <v/>
      </c>
      <c r="E40" s="453">
        <f>IF(B40="","",Input!E39)</f>
        <v>0</v>
      </c>
      <c r="F40" s="453">
        <f>IF(B40="","",Input!F39)</f>
        <v>0</v>
      </c>
      <c r="G40" s="452">
        <f>Input!H39</f>
        <v>0</v>
      </c>
      <c r="H40" s="454">
        <f>IF(B40="","",Input!I39)</f>
        <v>0</v>
      </c>
      <c r="I40" s="443">
        <f>Input!J39</f>
        <v>0</v>
      </c>
      <c r="J40" s="443" t="str">
        <f>IF(Input!H39="","",(Data!G37/Input!$C$5)*Input!H39)</f>
        <v/>
      </c>
      <c r="K40" s="443">
        <f>Input!K39</f>
        <v>0</v>
      </c>
      <c r="L40" s="443">
        <f>Input!P39</f>
        <v>0</v>
      </c>
      <c r="M40" s="443">
        <f>Input!L39</f>
        <v>0</v>
      </c>
      <c r="N40" s="443">
        <f>Input!O39</f>
        <v>0</v>
      </c>
      <c r="O40" s="443">
        <f>(Data!O37/Input!$C$5)*Input!I39</f>
        <v>0</v>
      </c>
      <c r="P40" s="443">
        <f>(Input!Q39+Input!R39+Input!S39+Input!T39+Input!U39+Input!V39+Input!W39+Input!X39)-O40</f>
        <v>0</v>
      </c>
      <c r="Q40" s="443" t="str">
        <f>Input!AL39</f>
        <v/>
      </c>
      <c r="R40" s="455">
        <f>IF(B40="","",SUM(I40:Q40))</f>
        <v>0</v>
      </c>
      <c r="S40" s="438"/>
      <c r="T40" s="456" t="str">
        <f t="shared" si="14"/>
        <v/>
      </c>
      <c r="U40" s="457">
        <f t="shared" si="15"/>
        <v>0</v>
      </c>
      <c r="V40" s="458" t="str">
        <f t="shared" si="16"/>
        <v/>
      </c>
      <c r="W40" s="442">
        <f>SUM(Input!Z39+Input!AB39)</f>
        <v>0</v>
      </c>
      <c r="X40" s="443">
        <f>Input!AE39</f>
        <v>0</v>
      </c>
      <c r="Y40" s="443">
        <f>Input!AF39</f>
        <v>0</v>
      </c>
      <c r="Z40" s="444">
        <f>Input!AC39</f>
        <v>0</v>
      </c>
      <c r="AA40" s="444">
        <f>'Cash Advance'!M38</f>
        <v>0</v>
      </c>
      <c r="AB40" s="444">
        <f>Input!AG39</f>
        <v>0</v>
      </c>
      <c r="AC40" s="443" t="str">
        <f>IF(Input!AN39="N","",Input!AM39)</f>
        <v/>
      </c>
      <c r="AD40" s="455">
        <f>IF(B40="","",SUM(W40:AC40))</f>
        <v>0</v>
      </c>
      <c r="AE40" s="460">
        <f t="shared" ref="AE40:AE46" si="21">IF(B40="","",R40-AD40)</f>
        <v>0</v>
      </c>
      <c r="AF40" s="461"/>
    </row>
    <row r="41" spans="1:32" s="449" customFormat="1" ht="20.100000000000001" customHeight="1" x14ac:dyDescent="0.25">
      <c r="A41" s="450" t="str">
        <f>IF(Data!B38="","",Data!A38)</f>
        <v/>
      </c>
      <c r="B41" s="451">
        <f>Data!B38</f>
        <v>0</v>
      </c>
      <c r="C41" s="452" t="str">
        <f>IF(Data!C38="","",Data!C38)</f>
        <v/>
      </c>
      <c r="D41" s="452" t="str">
        <f>IF(Data!D38="","",Data!D38)</f>
        <v/>
      </c>
      <c r="E41" s="453">
        <f>IF(B41="","",Input!E40)</f>
        <v>0</v>
      </c>
      <c r="F41" s="453">
        <f>IF(B41="","",Input!F40)</f>
        <v>0</v>
      </c>
      <c r="G41" s="452">
        <f>Input!H40</f>
        <v>0</v>
      </c>
      <c r="H41" s="454">
        <f>IF(B41="","",Input!I40)</f>
        <v>0</v>
      </c>
      <c r="I41" s="443">
        <f>Input!J40</f>
        <v>0</v>
      </c>
      <c r="J41" s="443" t="str">
        <f>IF(Input!H40="","",(Data!G38/Input!$C$5)*Input!H40)</f>
        <v/>
      </c>
      <c r="K41" s="443">
        <f>Input!K40</f>
        <v>0</v>
      </c>
      <c r="L41" s="443">
        <f>Input!P40</f>
        <v>0</v>
      </c>
      <c r="M41" s="443">
        <f>Input!L40</f>
        <v>0</v>
      </c>
      <c r="N41" s="443">
        <f>Input!O40</f>
        <v>0</v>
      </c>
      <c r="O41" s="443">
        <f>(Data!O38/Input!$C$5)*Input!I40</f>
        <v>0</v>
      </c>
      <c r="P41" s="443">
        <f>(Input!Q40+Input!R40+Input!S40+Input!T40+Input!U40+Input!V40+Input!W40+Input!X40)-O41</f>
        <v>0</v>
      </c>
      <c r="Q41" s="443" t="str">
        <f>Input!AL40</f>
        <v/>
      </c>
      <c r="R41" s="455">
        <f t="shared" si="20"/>
        <v>0</v>
      </c>
      <c r="S41" s="438"/>
      <c r="T41" s="456" t="str">
        <f t="shared" si="14"/>
        <v/>
      </c>
      <c r="U41" s="457">
        <f t="shared" si="15"/>
        <v>0</v>
      </c>
      <c r="V41" s="458" t="str">
        <f t="shared" si="16"/>
        <v/>
      </c>
      <c r="W41" s="442">
        <f>SUM(Input!Z40+Input!AB40)</f>
        <v>0</v>
      </c>
      <c r="X41" s="443">
        <f>Input!AE40</f>
        <v>0</v>
      </c>
      <c r="Y41" s="443">
        <f>Input!AF40</f>
        <v>0</v>
      </c>
      <c r="Z41" s="444">
        <f>Input!AC40</f>
        <v>0</v>
      </c>
      <c r="AA41" s="444">
        <f>'Cash Advance'!M39</f>
        <v>0</v>
      </c>
      <c r="AB41" s="444">
        <f>Input!AG40</f>
        <v>0</v>
      </c>
      <c r="AC41" s="443" t="str">
        <f>IF(Input!AN40="N","",Input!AM40)</f>
        <v/>
      </c>
      <c r="AD41" s="455">
        <f t="shared" si="17"/>
        <v>0</v>
      </c>
      <c r="AE41" s="460">
        <f t="shared" si="21"/>
        <v>0</v>
      </c>
      <c r="AF41" s="461"/>
    </row>
    <row r="42" spans="1:32" s="449" customFormat="1" ht="20.100000000000001" customHeight="1" x14ac:dyDescent="0.25">
      <c r="A42" s="450" t="str">
        <f>IF(Data!B39="","",Data!A39)</f>
        <v/>
      </c>
      <c r="B42" s="451">
        <f>Data!B39</f>
        <v>0</v>
      </c>
      <c r="C42" s="452" t="str">
        <f>IF(Data!C39="","",Data!C39)</f>
        <v/>
      </c>
      <c r="D42" s="452" t="str">
        <f>IF(Data!D39="","",Data!D39)</f>
        <v/>
      </c>
      <c r="E42" s="453">
        <f>IF(B42="","",Input!E41)</f>
        <v>0</v>
      </c>
      <c r="F42" s="453">
        <f>IF(B42="","",Input!F41)</f>
        <v>0</v>
      </c>
      <c r="G42" s="452">
        <f>Input!H41</f>
        <v>0</v>
      </c>
      <c r="H42" s="454">
        <f>IF(B42="","",Input!I41)</f>
        <v>0</v>
      </c>
      <c r="I42" s="443">
        <f>Input!J41</f>
        <v>0</v>
      </c>
      <c r="J42" s="443" t="str">
        <f>IF(Input!H41="","",(Data!G39/Input!$C$5)*Input!H41)</f>
        <v/>
      </c>
      <c r="K42" s="443">
        <f>Input!K41</f>
        <v>0</v>
      </c>
      <c r="L42" s="443">
        <f>Input!P41</f>
        <v>0</v>
      </c>
      <c r="M42" s="443">
        <f>Input!L41</f>
        <v>0</v>
      </c>
      <c r="N42" s="443">
        <f>Input!O41</f>
        <v>0</v>
      </c>
      <c r="O42" s="443">
        <f>(Data!O39/Input!$C$5)*Input!I41</f>
        <v>0</v>
      </c>
      <c r="P42" s="443">
        <f>(Input!Q41+Input!R41+Input!S41+Input!T41+Input!U41+Input!V41+Input!W41+Input!X41)-O42</f>
        <v>0</v>
      </c>
      <c r="Q42" s="443" t="str">
        <f>Input!AL41</f>
        <v/>
      </c>
      <c r="R42" s="455">
        <f t="shared" ref="R42:R46" si="22">IF(B42="","",SUM(I42:Q42))</f>
        <v>0</v>
      </c>
      <c r="S42" s="438"/>
      <c r="T42" s="456" t="str">
        <f t="shared" ref="T42" si="23">A42</f>
        <v/>
      </c>
      <c r="U42" s="457">
        <f t="shared" ref="U42" si="24">B42</f>
        <v>0</v>
      </c>
      <c r="V42" s="458" t="str">
        <f t="shared" ref="V42" si="25">C42</f>
        <v/>
      </c>
      <c r="W42" s="442">
        <f>SUM(Input!Z41+Input!AB41)</f>
        <v>0</v>
      </c>
      <c r="X42" s="443">
        <f>Input!AE41</f>
        <v>0</v>
      </c>
      <c r="Y42" s="443">
        <f>Input!AF41</f>
        <v>0</v>
      </c>
      <c r="Z42" s="444">
        <f>Input!AC41</f>
        <v>0</v>
      </c>
      <c r="AA42" s="444">
        <f>'Cash Advance'!M40</f>
        <v>0</v>
      </c>
      <c r="AB42" s="444">
        <f>Input!AG41</f>
        <v>0</v>
      </c>
      <c r="AC42" s="443" t="str">
        <f>IF(Input!AN41="N","",Input!AM41)</f>
        <v/>
      </c>
      <c r="AD42" s="455">
        <f t="shared" ref="AD42" si="26">IF(B42="","",SUM(W42:AC42))</f>
        <v>0</v>
      </c>
      <c r="AE42" s="460">
        <f t="shared" si="21"/>
        <v>0</v>
      </c>
      <c r="AF42" s="461"/>
    </row>
    <row r="43" spans="1:32" s="449" customFormat="1" ht="20.100000000000001" customHeight="1" x14ac:dyDescent="0.25">
      <c r="A43" s="450" t="str">
        <f>IF(Data!B40="","",Data!A40)</f>
        <v/>
      </c>
      <c r="B43" s="451">
        <f>Data!B40</f>
        <v>0</v>
      </c>
      <c r="C43" s="452" t="str">
        <f>IF(Data!C40="","",Data!C40)</f>
        <v/>
      </c>
      <c r="D43" s="452" t="str">
        <f>IF(Data!D40="","",Data!D40)</f>
        <v/>
      </c>
      <c r="E43" s="453">
        <f>IF(B43="","",Input!E42)</f>
        <v>0</v>
      </c>
      <c r="F43" s="453">
        <f>IF(B43="","",Input!F42)</f>
        <v>0</v>
      </c>
      <c r="G43" s="452">
        <f>Input!H42</f>
        <v>0</v>
      </c>
      <c r="H43" s="454">
        <f>IF(B43="","",Input!I42)</f>
        <v>0</v>
      </c>
      <c r="I43" s="443">
        <f>Input!J42</f>
        <v>0</v>
      </c>
      <c r="J43" s="443" t="str">
        <f>IF(Input!H42="","",(Data!G40/Input!$C$5)*Input!H42)</f>
        <v/>
      </c>
      <c r="K43" s="443">
        <f>Input!K42</f>
        <v>0</v>
      </c>
      <c r="L43" s="443">
        <f>Input!P42</f>
        <v>0</v>
      </c>
      <c r="M43" s="443">
        <f>Input!L42</f>
        <v>0</v>
      </c>
      <c r="N43" s="443">
        <f>Input!O42</f>
        <v>0</v>
      </c>
      <c r="O43" s="443">
        <f>(Data!O40/Input!$C$5)*Input!I42</f>
        <v>0</v>
      </c>
      <c r="P43" s="443">
        <f>(Input!Q42+Input!R42+Input!S42+Input!T42+Input!U42+Input!V42+Input!W42+Input!X42)-O43</f>
        <v>0</v>
      </c>
      <c r="Q43" s="443" t="str">
        <f>Input!AL42</f>
        <v/>
      </c>
      <c r="R43" s="455">
        <f t="shared" si="22"/>
        <v>0</v>
      </c>
      <c r="S43" s="438"/>
      <c r="T43" s="456" t="str">
        <f t="shared" si="14"/>
        <v/>
      </c>
      <c r="U43" s="457">
        <f t="shared" si="15"/>
        <v>0</v>
      </c>
      <c r="V43" s="458" t="str">
        <f t="shared" si="16"/>
        <v/>
      </c>
      <c r="W43" s="442">
        <f>SUM(Input!Z42+Input!AB42)</f>
        <v>0</v>
      </c>
      <c r="X43" s="443">
        <f>Input!AE42</f>
        <v>0</v>
      </c>
      <c r="Y43" s="443">
        <f>Input!AF42</f>
        <v>0</v>
      </c>
      <c r="Z43" s="444">
        <f>Input!AC42</f>
        <v>0</v>
      </c>
      <c r="AA43" s="444">
        <f>'Cash Advance'!M41</f>
        <v>0</v>
      </c>
      <c r="AB43" s="444">
        <f>Input!AG42</f>
        <v>0</v>
      </c>
      <c r="AC43" s="443" t="str">
        <f>IF(Input!AN42="N","",Input!AM42)</f>
        <v/>
      </c>
      <c r="AD43" s="455">
        <f t="shared" si="17"/>
        <v>0</v>
      </c>
      <c r="AE43" s="460">
        <f t="shared" si="21"/>
        <v>0</v>
      </c>
      <c r="AF43" s="461"/>
    </row>
    <row r="44" spans="1:32" s="449" customFormat="1" ht="20.100000000000001" customHeight="1" x14ac:dyDescent="0.25">
      <c r="A44" s="450" t="str">
        <f>IF(Data!B41="","",Data!A41)</f>
        <v/>
      </c>
      <c r="B44" s="451">
        <f>Data!B41</f>
        <v>0</v>
      </c>
      <c r="C44" s="452" t="str">
        <f>IF(Data!C41="","",Data!C41)</f>
        <v/>
      </c>
      <c r="D44" s="452" t="str">
        <f>IF(Data!D41="","",Data!D41)</f>
        <v/>
      </c>
      <c r="E44" s="453">
        <f>IF(B44="","",Input!E43)</f>
        <v>0</v>
      </c>
      <c r="F44" s="453">
        <f>IF(B44="","",Input!F43)</f>
        <v>0</v>
      </c>
      <c r="G44" s="452">
        <f>Input!H43</f>
        <v>0</v>
      </c>
      <c r="H44" s="454">
        <f>IF(B44="","",Input!I43)</f>
        <v>0</v>
      </c>
      <c r="I44" s="443">
        <f>Input!J43</f>
        <v>0</v>
      </c>
      <c r="J44" s="443" t="str">
        <f>IF(Input!H43="","",(Data!G41/Input!$C$5)*Input!H43)</f>
        <v/>
      </c>
      <c r="K44" s="443">
        <f>Input!K43</f>
        <v>0</v>
      </c>
      <c r="L44" s="443">
        <f>Input!P43</f>
        <v>0</v>
      </c>
      <c r="M44" s="443">
        <f>Input!L43</f>
        <v>0</v>
      </c>
      <c r="N44" s="443">
        <f>Input!O43</f>
        <v>0</v>
      </c>
      <c r="O44" s="443">
        <f>(Data!O41/Input!$C$5)*Input!I43</f>
        <v>0</v>
      </c>
      <c r="P44" s="443">
        <f>(Input!Q43+Input!R43+Input!S43+Input!T43+Input!U43+Input!V43+Input!W43+Input!X43)-O44</f>
        <v>0</v>
      </c>
      <c r="Q44" s="443" t="str">
        <f>Input!AL43</f>
        <v/>
      </c>
      <c r="R44" s="455">
        <f t="shared" si="22"/>
        <v>0</v>
      </c>
      <c r="S44" s="438"/>
      <c r="T44" s="456" t="str">
        <f t="shared" si="14"/>
        <v/>
      </c>
      <c r="U44" s="457">
        <f t="shared" si="15"/>
        <v>0</v>
      </c>
      <c r="V44" s="458" t="str">
        <f t="shared" si="16"/>
        <v/>
      </c>
      <c r="W44" s="442">
        <f>SUM(Input!Z43+Input!AB43)</f>
        <v>0</v>
      </c>
      <c r="X44" s="443">
        <f>Input!AE43</f>
        <v>0</v>
      </c>
      <c r="Y44" s="443">
        <f>Input!AF43</f>
        <v>0</v>
      </c>
      <c r="Z44" s="444">
        <f>Input!AC43</f>
        <v>0</v>
      </c>
      <c r="AA44" s="444">
        <f>'Cash Advance'!M42</f>
        <v>0</v>
      </c>
      <c r="AB44" s="444">
        <f>Input!AG43</f>
        <v>0</v>
      </c>
      <c r="AC44" s="443" t="str">
        <f>IF(Input!AN43="N","",Input!AM43)</f>
        <v/>
      </c>
      <c r="AD44" s="455">
        <f t="shared" si="17"/>
        <v>0</v>
      </c>
      <c r="AE44" s="460">
        <f t="shared" si="21"/>
        <v>0</v>
      </c>
      <c r="AF44" s="461"/>
    </row>
    <row r="45" spans="1:32" s="449" customFormat="1" ht="20.100000000000001" customHeight="1" x14ac:dyDescent="0.25">
      <c r="A45" s="450" t="str">
        <f>IF(Data!B42="","",Data!A42)</f>
        <v/>
      </c>
      <c r="B45" s="451">
        <f>Data!B42</f>
        <v>0</v>
      </c>
      <c r="C45" s="452" t="str">
        <f>IF(Data!C42="","",Data!C42)</f>
        <v/>
      </c>
      <c r="D45" s="452" t="str">
        <f>IF(Data!D42="","",Data!D42)</f>
        <v/>
      </c>
      <c r="E45" s="453">
        <f>IF(B45="","",Input!E44)</f>
        <v>0</v>
      </c>
      <c r="F45" s="453">
        <f>IF(B45="","",Input!F44)</f>
        <v>0</v>
      </c>
      <c r="G45" s="452">
        <f>Input!H44</f>
        <v>0</v>
      </c>
      <c r="H45" s="454">
        <f>IF(B45="","",Input!I44)</f>
        <v>0</v>
      </c>
      <c r="I45" s="443">
        <f>Input!J44</f>
        <v>0</v>
      </c>
      <c r="J45" s="443" t="str">
        <f>IF(Input!H44="","",(Data!G42/Input!$C$5)*Input!H44)</f>
        <v/>
      </c>
      <c r="K45" s="443">
        <f>Input!K44</f>
        <v>0</v>
      </c>
      <c r="L45" s="443">
        <f>Input!P44</f>
        <v>0</v>
      </c>
      <c r="M45" s="443">
        <f>Input!L44</f>
        <v>0</v>
      </c>
      <c r="N45" s="443">
        <f>Input!O44</f>
        <v>0</v>
      </c>
      <c r="O45" s="443">
        <f>(Data!O42/Input!$C$5)*Input!I44</f>
        <v>0</v>
      </c>
      <c r="P45" s="443">
        <f>(Input!Q44+Input!R44+Input!S44+Input!T44+Input!U44+Input!V44+Input!W44+Input!X44)-O45</f>
        <v>0</v>
      </c>
      <c r="Q45" s="443" t="str">
        <f>Input!AL44</f>
        <v/>
      </c>
      <c r="R45" s="455">
        <f t="shared" si="22"/>
        <v>0</v>
      </c>
      <c r="S45" s="438"/>
      <c r="T45" s="456" t="str">
        <f t="shared" si="14"/>
        <v/>
      </c>
      <c r="U45" s="457">
        <f t="shared" si="15"/>
        <v>0</v>
      </c>
      <c r="V45" s="458" t="str">
        <f t="shared" si="16"/>
        <v/>
      </c>
      <c r="W45" s="442">
        <f>SUM(Input!Z44+Input!AB44)</f>
        <v>0</v>
      </c>
      <c r="X45" s="443">
        <f>Input!AE44</f>
        <v>0</v>
      </c>
      <c r="Y45" s="443">
        <f>Input!AF44</f>
        <v>0</v>
      </c>
      <c r="Z45" s="444">
        <f>Input!AC44</f>
        <v>0</v>
      </c>
      <c r="AA45" s="444">
        <f>'Cash Advance'!M43</f>
        <v>0</v>
      </c>
      <c r="AB45" s="444">
        <f>Input!AG44</f>
        <v>0</v>
      </c>
      <c r="AC45" s="443" t="str">
        <f>IF(Input!AN44="N","",Input!AM44)</f>
        <v/>
      </c>
      <c r="AD45" s="455">
        <f t="shared" si="17"/>
        <v>0</v>
      </c>
      <c r="AE45" s="460">
        <f t="shared" si="21"/>
        <v>0</v>
      </c>
      <c r="AF45" s="461"/>
    </row>
    <row r="46" spans="1:32" s="449" customFormat="1" ht="20.100000000000001" customHeight="1" thickBot="1" x14ac:dyDescent="0.3">
      <c r="A46" s="463" t="str">
        <f>IF(Data!B43="","",Data!A43)</f>
        <v/>
      </c>
      <c r="B46" s="464">
        <f>Data!B43</f>
        <v>0</v>
      </c>
      <c r="C46" s="465" t="str">
        <f>IF(Data!C43="","",Data!C43)</f>
        <v/>
      </c>
      <c r="D46" s="465" t="str">
        <f>IF(Data!D43="","",Data!D43)</f>
        <v/>
      </c>
      <c r="E46" s="466">
        <f>IF(B46="","",Input!E45)</f>
        <v>0</v>
      </c>
      <c r="F46" s="466">
        <f>IF(B46="","",Input!F45)</f>
        <v>0</v>
      </c>
      <c r="G46" s="465">
        <f>Input!H45</f>
        <v>0</v>
      </c>
      <c r="H46" s="467">
        <f>IF(B46="","",Input!I45)</f>
        <v>0</v>
      </c>
      <c r="I46" s="468">
        <f>Input!J45</f>
        <v>0</v>
      </c>
      <c r="J46" s="468" t="str">
        <f>IF(Input!H45="","",(Data!G43/Input!$C$5)*Input!H45)</f>
        <v/>
      </c>
      <c r="K46" s="468">
        <f>Input!K45</f>
        <v>0</v>
      </c>
      <c r="L46" s="468">
        <f>Input!P45</f>
        <v>0</v>
      </c>
      <c r="M46" s="468">
        <f>Input!L45</f>
        <v>0</v>
      </c>
      <c r="N46" s="468">
        <f>Input!O45</f>
        <v>0</v>
      </c>
      <c r="O46" s="468">
        <f>(Data!O43/Input!$C$5)*Input!I45</f>
        <v>0</v>
      </c>
      <c r="P46" s="468">
        <f>(Input!Q45+Input!R45+Input!S45+Input!T45+Input!U45+Input!V45+Input!W45+Input!X45)-O46</f>
        <v>0</v>
      </c>
      <c r="Q46" s="468" t="str">
        <f>Input!AL45</f>
        <v/>
      </c>
      <c r="R46" s="469">
        <f t="shared" si="22"/>
        <v>0</v>
      </c>
      <c r="S46" s="438"/>
      <c r="T46" s="494" t="str">
        <f t="shared" si="14"/>
        <v/>
      </c>
      <c r="U46" s="495">
        <f t="shared" si="15"/>
        <v>0</v>
      </c>
      <c r="V46" s="496" t="str">
        <f t="shared" si="16"/>
        <v/>
      </c>
      <c r="W46" s="497">
        <f>SUM(Input!Z45+Input!AB45)</f>
        <v>0</v>
      </c>
      <c r="X46" s="468">
        <f>Input!AE45</f>
        <v>0</v>
      </c>
      <c r="Y46" s="468">
        <f>Input!AF45</f>
        <v>0</v>
      </c>
      <c r="Z46" s="498">
        <f>Input!AC45</f>
        <v>0</v>
      </c>
      <c r="AA46" s="498">
        <f>'Cash Advance'!M44</f>
        <v>0</v>
      </c>
      <c r="AB46" s="498">
        <f>Input!AG45</f>
        <v>0</v>
      </c>
      <c r="AC46" s="468" t="str">
        <f>IF(Input!AN45="N","",Input!AM45)</f>
        <v/>
      </c>
      <c r="AD46" s="469">
        <f t="shared" si="17"/>
        <v>0</v>
      </c>
      <c r="AE46" s="499">
        <f t="shared" si="21"/>
        <v>0</v>
      </c>
      <c r="AF46" s="500"/>
    </row>
    <row r="47" spans="1:32" s="122" customFormat="1" ht="16.5" thickBot="1" x14ac:dyDescent="0.3">
      <c r="A47" s="118"/>
      <c r="B47" s="119"/>
      <c r="C47" s="275"/>
      <c r="D47" s="275"/>
      <c r="E47" s="119"/>
      <c r="F47" s="119"/>
      <c r="G47" s="567" t="s">
        <v>47</v>
      </c>
      <c r="H47" s="568"/>
      <c r="I47" s="207">
        <f>SUM(I37:I46)</f>
        <v>0</v>
      </c>
      <c r="J47" s="208">
        <f>SUM(J37:J46)</f>
        <v>0</v>
      </c>
      <c r="K47" s="208">
        <f t="shared" ref="K47:Q47" si="27">SUM(K37:K46)</f>
        <v>0</v>
      </c>
      <c r="L47" s="208">
        <f t="shared" si="27"/>
        <v>0</v>
      </c>
      <c r="M47" s="208">
        <f t="shared" si="27"/>
        <v>0</v>
      </c>
      <c r="N47" s="208">
        <f t="shared" si="27"/>
        <v>0</v>
      </c>
      <c r="O47" s="208">
        <f t="shared" si="27"/>
        <v>0</v>
      </c>
      <c r="P47" s="208">
        <f t="shared" si="27"/>
        <v>0</v>
      </c>
      <c r="Q47" s="208">
        <f t="shared" si="27"/>
        <v>0</v>
      </c>
      <c r="R47" s="210">
        <f>SUM(R37:R46)</f>
        <v>0</v>
      </c>
      <c r="S47" s="120"/>
      <c r="T47" s="121"/>
      <c r="U47" s="119"/>
      <c r="V47" s="275" t="s">
        <v>48</v>
      </c>
      <c r="W47" s="207">
        <f>SUM(W37:W46)</f>
        <v>0</v>
      </c>
      <c r="X47" s="209">
        <f>SUM(X37:X46)</f>
        <v>0</v>
      </c>
      <c r="Y47" s="209">
        <f>SUM(Y37:Y46)</f>
        <v>0</v>
      </c>
      <c r="Z47" s="209">
        <f>SUM(Z37:Z46)</f>
        <v>0</v>
      </c>
      <c r="AA47" s="209">
        <f t="shared" ref="AA47:AD47" si="28">SUM(AA37:AA46)</f>
        <v>0</v>
      </c>
      <c r="AB47" s="209">
        <f t="shared" si="28"/>
        <v>0</v>
      </c>
      <c r="AC47" s="209">
        <f t="shared" si="28"/>
        <v>0</v>
      </c>
      <c r="AD47" s="273">
        <f t="shared" si="28"/>
        <v>0</v>
      </c>
      <c r="AE47" s="274">
        <f>SUM(AE37:AE46)</f>
        <v>0</v>
      </c>
      <c r="AF47" s="211"/>
    </row>
    <row r="49" spans="2:2" x14ac:dyDescent="0.25">
      <c r="B49" s="403" t="s">
        <v>148</v>
      </c>
    </row>
  </sheetData>
  <sheetProtection algorithmName="SHA-512" hashValue="4Mho494C81xkko7EOwPp9FyoZdXteKzNrPsMCrmWfraCZF5dzozBLjK8U6qwDsCe7sXu+evCHUy6d/uf8figdw==" saltValue="kdAy/zUnnywmoBVU9eJAqw==" spinCount="100000" sheet="1" formatColumns="0" formatRows="0"/>
  <mergeCells count="27">
    <mergeCell ref="A1:B1"/>
    <mergeCell ref="Q1:R1"/>
    <mergeCell ref="C1:P1"/>
    <mergeCell ref="AE1:AF1"/>
    <mergeCell ref="T1:U1"/>
    <mergeCell ref="V1:AD1"/>
    <mergeCell ref="C4:E4"/>
    <mergeCell ref="W7:AD7"/>
    <mergeCell ref="A36:R36"/>
    <mergeCell ref="T36:AF36"/>
    <mergeCell ref="U7:U8"/>
    <mergeCell ref="V7:V8"/>
    <mergeCell ref="AF7:AF8"/>
    <mergeCell ref="AE7:AE8"/>
    <mergeCell ref="V4:W4"/>
    <mergeCell ref="B35:AF35"/>
    <mergeCell ref="G47:H47"/>
    <mergeCell ref="A7:A8"/>
    <mergeCell ref="B7:B8"/>
    <mergeCell ref="C7:C8"/>
    <mergeCell ref="T7:T8"/>
    <mergeCell ref="I7:R7"/>
    <mergeCell ref="E7:E8"/>
    <mergeCell ref="F7:F8"/>
    <mergeCell ref="G7:G8"/>
    <mergeCell ref="H7:H8"/>
    <mergeCell ref="D7:D8"/>
  </mergeCells>
  <pageMargins left="0.15748031496062992" right="0.15748031496062992" top="0.27559055118110237" bottom="0.62992125984251968" header="0.15748031496062992" footer="0.15748031496062992"/>
  <pageSetup paperSize="9" scale="24" orientation="portrait" blackAndWhite="1" r:id="rId1"/>
  <headerFooter alignWithMargins="0">
    <oddFooter>&amp;LPage &amp;P pf &amp;N&amp;C&amp;G&amp;R&amp;F
&amp;A</oddFooter>
  </headerFooter>
  <colBreaks count="1" manualBreakCount="1">
    <brk id="19"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M48"/>
  <sheetViews>
    <sheetView view="pageBreakPreview" zoomScale="90" zoomScaleNormal="100" zoomScaleSheetLayoutView="90" workbookViewId="0">
      <selection activeCell="A37" sqref="A37"/>
    </sheetView>
  </sheetViews>
  <sheetFormatPr defaultRowHeight="14.25" x14ac:dyDescent="0.2"/>
  <cols>
    <col min="1" max="1" width="3.28515625" style="135" bestFit="1" customWidth="1"/>
    <col min="2" max="2" width="32.85546875" style="149" bestFit="1" customWidth="1"/>
    <col min="3" max="3" width="9.5703125" style="149" bestFit="1" customWidth="1"/>
    <col min="4" max="4" width="11.28515625" style="149" customWidth="1"/>
    <col min="5" max="12" width="15.28515625" style="150" customWidth="1"/>
    <col min="13" max="13" width="11.85546875" style="150" customWidth="1"/>
    <col min="14" max="16384" width="9.140625" style="135"/>
  </cols>
  <sheetData>
    <row r="1" spans="1:13" ht="81" customHeight="1" thickTop="1" thickBot="1" x14ac:dyDescent="0.25">
      <c r="A1" s="547"/>
      <c r="B1" s="548"/>
      <c r="C1" s="543" t="s">
        <v>136</v>
      </c>
      <c r="D1" s="544"/>
      <c r="E1" s="544"/>
      <c r="F1" s="544"/>
      <c r="G1" s="544"/>
      <c r="H1" s="544"/>
      <c r="I1" s="544"/>
      <c r="J1" s="544"/>
      <c r="K1" s="545"/>
      <c r="L1" s="534" t="str">
        <f>Data!U1</f>
        <v>Form : 8.1.9
Date : 14-Aug-2025
Rev : 10.1
App By : DPA</v>
      </c>
      <c r="M1" s="606"/>
    </row>
    <row r="2" spans="1:13" ht="15" thickTop="1" x14ac:dyDescent="0.2">
      <c r="B2" s="136"/>
      <c r="C2" s="136"/>
      <c r="D2" s="136"/>
      <c r="E2" s="137"/>
      <c r="F2" s="137"/>
      <c r="G2" s="137"/>
      <c r="H2" s="137"/>
      <c r="I2" s="137"/>
      <c r="J2" s="137"/>
      <c r="K2" s="137"/>
      <c r="L2" s="137"/>
      <c r="M2" s="137"/>
    </row>
    <row r="3" spans="1:13" ht="15.75" x14ac:dyDescent="0.25">
      <c r="B3" s="138" t="s">
        <v>123</v>
      </c>
      <c r="C3" s="605">
        <f>Data!C5</f>
        <v>0</v>
      </c>
      <c r="D3" s="605"/>
      <c r="E3" s="605"/>
      <c r="F3" s="605"/>
      <c r="G3" s="137"/>
      <c r="H3" s="137"/>
      <c r="I3" s="137"/>
      <c r="J3" s="137"/>
      <c r="K3" s="137"/>
      <c r="L3" s="137"/>
      <c r="M3" s="137"/>
    </row>
    <row r="4" spans="1:13" ht="15.75" x14ac:dyDescent="0.25">
      <c r="B4" s="139"/>
      <c r="C4" s="139"/>
      <c r="D4" s="139"/>
      <c r="E4" s="137"/>
      <c r="F4" s="137"/>
      <c r="G4" s="137"/>
      <c r="H4" s="137"/>
      <c r="I4" s="137"/>
      <c r="J4" s="137"/>
      <c r="K4" s="137"/>
      <c r="L4" s="137"/>
      <c r="M4" s="137"/>
    </row>
    <row r="5" spans="1:13" ht="18" x14ac:dyDescent="0.25">
      <c r="B5" s="602" t="s">
        <v>111</v>
      </c>
      <c r="C5" s="602"/>
      <c r="D5" s="602"/>
      <c r="E5" s="602"/>
      <c r="F5" s="602"/>
      <c r="G5" s="137"/>
      <c r="H5" s="137"/>
      <c r="I5" s="137"/>
      <c r="J5" s="137"/>
      <c r="K5" s="137"/>
      <c r="L5" s="137"/>
      <c r="M5" s="137"/>
    </row>
    <row r="6" spans="1:13" x14ac:dyDescent="0.2">
      <c r="B6" s="136"/>
      <c r="C6" s="136"/>
      <c r="D6" s="136"/>
      <c r="E6" s="137"/>
      <c r="F6" s="137"/>
      <c r="G6" s="137"/>
      <c r="H6" s="137"/>
      <c r="I6" s="137"/>
      <c r="J6" s="137"/>
      <c r="K6" s="137"/>
      <c r="L6" s="137"/>
      <c r="M6" s="137"/>
    </row>
    <row r="7" spans="1:13" ht="16.5" thickBot="1" x14ac:dyDescent="0.3">
      <c r="B7" s="140" t="s">
        <v>112</v>
      </c>
      <c r="C7" s="140"/>
      <c r="D7" s="140"/>
      <c r="E7" s="141"/>
      <c r="F7" s="137"/>
      <c r="G7" s="137"/>
      <c r="H7" s="137"/>
      <c r="I7" s="137"/>
      <c r="J7" s="137"/>
      <c r="K7" s="137"/>
      <c r="L7" s="137"/>
      <c r="M7" s="137"/>
    </row>
    <row r="8" spans="1:13" s="142" customFormat="1" ht="26.25" thickBot="1" x14ac:dyDescent="0.3">
      <c r="A8" s="125" t="s">
        <v>33</v>
      </c>
      <c r="B8" s="126" t="s">
        <v>34</v>
      </c>
      <c r="C8" s="126" t="s">
        <v>35</v>
      </c>
      <c r="D8" s="126" t="s">
        <v>175</v>
      </c>
      <c r="E8" s="127" t="s">
        <v>113</v>
      </c>
      <c r="F8" s="127" t="s">
        <v>114</v>
      </c>
      <c r="G8" s="127" t="s">
        <v>118</v>
      </c>
      <c r="H8" s="127" t="s">
        <v>118</v>
      </c>
      <c r="I8" s="127" t="s">
        <v>126</v>
      </c>
      <c r="J8" s="127" t="s">
        <v>115</v>
      </c>
      <c r="K8" s="127" t="s">
        <v>115</v>
      </c>
      <c r="L8" s="127" t="s">
        <v>119</v>
      </c>
      <c r="M8" s="127" t="s">
        <v>116</v>
      </c>
    </row>
    <row r="9" spans="1:13" x14ac:dyDescent="0.2">
      <c r="A9" s="117" t="str">
        <f>IF(Data!B8="","",Data!A8)</f>
        <v/>
      </c>
      <c r="B9" s="123" t="str">
        <f>IF(Data!B8="","",Data!B8)</f>
        <v/>
      </c>
      <c r="C9" s="124" t="str">
        <f>IF(Data!C8="","",Data!C8)</f>
        <v/>
      </c>
      <c r="D9" s="124" t="str">
        <f>IF(Data!D8="","",Data!D8)</f>
        <v/>
      </c>
      <c r="E9" s="502"/>
      <c r="F9" s="503"/>
      <c r="G9" s="503"/>
      <c r="H9" s="503"/>
      <c r="I9" s="503"/>
      <c r="J9" s="503"/>
      <c r="K9" s="503"/>
      <c r="L9" s="503"/>
      <c r="M9" s="223">
        <f>SUM(E9:L9)</f>
        <v>0</v>
      </c>
    </row>
    <row r="10" spans="1:13" x14ac:dyDescent="0.2">
      <c r="A10" s="93" t="str">
        <f>IF(Data!B9="","",Data!A9)</f>
        <v/>
      </c>
      <c r="B10" s="94" t="str">
        <f>IF(Data!B9="","",Data!B9)</f>
        <v/>
      </c>
      <c r="C10" s="2" t="str">
        <f>IF(Data!C9="","",Data!C9)</f>
        <v/>
      </c>
      <c r="D10" s="2" t="str">
        <f>IF(Data!D9="","",Data!D9)</f>
        <v/>
      </c>
      <c r="E10" s="504"/>
      <c r="F10" s="505"/>
      <c r="G10" s="506"/>
      <c r="H10" s="506"/>
      <c r="I10" s="506"/>
      <c r="J10" s="506"/>
      <c r="K10" s="506"/>
      <c r="L10" s="506"/>
      <c r="M10" s="224">
        <f t="shared" ref="M10:M33" si="0">SUM(E10:L10)</f>
        <v>0</v>
      </c>
    </row>
    <row r="11" spans="1:13" x14ac:dyDescent="0.2">
      <c r="A11" s="93" t="str">
        <f>IF(Data!B10="","",Data!A10)</f>
        <v/>
      </c>
      <c r="B11" s="94" t="str">
        <f>IF(Data!B10="","",Data!B10)</f>
        <v/>
      </c>
      <c r="C11" s="2" t="str">
        <f>IF(Data!C10="","",Data!C10)</f>
        <v/>
      </c>
      <c r="D11" s="2" t="str">
        <f>IF(Data!D10="","",Data!D10)</f>
        <v/>
      </c>
      <c r="E11" s="504"/>
      <c r="F11" s="505"/>
      <c r="G11" s="506"/>
      <c r="H11" s="506"/>
      <c r="I11" s="506"/>
      <c r="J11" s="506"/>
      <c r="K11" s="506"/>
      <c r="L11" s="506"/>
      <c r="M11" s="224">
        <f t="shared" si="0"/>
        <v>0</v>
      </c>
    </row>
    <row r="12" spans="1:13" x14ac:dyDescent="0.2">
      <c r="A12" s="93" t="str">
        <f>IF(Data!B11="","",Data!A11)</f>
        <v/>
      </c>
      <c r="B12" s="94" t="str">
        <f>IF(Data!B11="","",Data!B11)</f>
        <v/>
      </c>
      <c r="C12" s="2" t="str">
        <f>IF(Data!C11="","",Data!C11)</f>
        <v/>
      </c>
      <c r="D12" s="2" t="str">
        <f>IF(Data!D11="","",Data!D11)</f>
        <v/>
      </c>
      <c r="E12" s="504"/>
      <c r="F12" s="505"/>
      <c r="G12" s="506"/>
      <c r="H12" s="506"/>
      <c r="I12" s="506"/>
      <c r="J12" s="506"/>
      <c r="K12" s="506"/>
      <c r="L12" s="506"/>
      <c r="M12" s="224">
        <f t="shared" si="0"/>
        <v>0</v>
      </c>
    </row>
    <row r="13" spans="1:13" x14ac:dyDescent="0.2">
      <c r="A13" s="93" t="str">
        <f>IF(Data!B12="","",Data!A12)</f>
        <v/>
      </c>
      <c r="B13" s="94" t="str">
        <f>IF(Data!B12="","",Data!B12)</f>
        <v/>
      </c>
      <c r="C13" s="2" t="str">
        <f>IF(Data!C12="","",Data!C12)</f>
        <v/>
      </c>
      <c r="D13" s="2" t="str">
        <f>IF(Data!D12="","",Data!D12)</f>
        <v/>
      </c>
      <c r="E13" s="504"/>
      <c r="F13" s="505"/>
      <c r="G13" s="506"/>
      <c r="H13" s="506"/>
      <c r="I13" s="506"/>
      <c r="J13" s="506"/>
      <c r="K13" s="506"/>
      <c r="L13" s="506"/>
      <c r="M13" s="224">
        <f t="shared" si="0"/>
        <v>0</v>
      </c>
    </row>
    <row r="14" spans="1:13" x14ac:dyDescent="0.2">
      <c r="A14" s="93" t="str">
        <f>IF(Data!B13="","",Data!A13)</f>
        <v/>
      </c>
      <c r="B14" s="94" t="str">
        <f>IF(Data!B13="","",Data!B13)</f>
        <v/>
      </c>
      <c r="C14" s="2" t="str">
        <f>IF(Data!C13="","",Data!C13)</f>
        <v/>
      </c>
      <c r="D14" s="2" t="str">
        <f>IF(Data!D13="","",Data!D13)</f>
        <v/>
      </c>
      <c r="E14" s="504"/>
      <c r="F14" s="505"/>
      <c r="G14" s="506"/>
      <c r="H14" s="506"/>
      <c r="I14" s="506"/>
      <c r="J14" s="506"/>
      <c r="K14" s="506"/>
      <c r="L14" s="506"/>
      <c r="M14" s="224">
        <f t="shared" si="0"/>
        <v>0</v>
      </c>
    </row>
    <row r="15" spans="1:13" x14ac:dyDescent="0.2">
      <c r="A15" s="93" t="str">
        <f>IF(Data!B14="","",Data!A14)</f>
        <v/>
      </c>
      <c r="B15" s="94" t="str">
        <f>IF(Data!B14="","",Data!B14)</f>
        <v/>
      </c>
      <c r="C15" s="2" t="str">
        <f>IF(Data!C14="","",Data!C14)</f>
        <v/>
      </c>
      <c r="D15" s="2" t="str">
        <f>IF(Data!D14="","",Data!D14)</f>
        <v/>
      </c>
      <c r="E15" s="504"/>
      <c r="F15" s="505"/>
      <c r="G15" s="506"/>
      <c r="H15" s="506"/>
      <c r="I15" s="506"/>
      <c r="J15" s="506"/>
      <c r="K15" s="506"/>
      <c r="L15" s="506"/>
      <c r="M15" s="224">
        <f t="shared" si="0"/>
        <v>0</v>
      </c>
    </row>
    <row r="16" spans="1:13" x14ac:dyDescent="0.2">
      <c r="A16" s="93" t="str">
        <f>IF(Data!B15="","",Data!A15)</f>
        <v/>
      </c>
      <c r="B16" s="94" t="str">
        <f>IF(Data!B15="","",Data!B15)</f>
        <v/>
      </c>
      <c r="C16" s="2" t="str">
        <f>IF(Data!C15="","",Data!C15)</f>
        <v/>
      </c>
      <c r="D16" s="2" t="str">
        <f>IF(Data!D15="","",Data!D15)</f>
        <v/>
      </c>
      <c r="E16" s="504"/>
      <c r="F16" s="505"/>
      <c r="G16" s="506"/>
      <c r="H16" s="506"/>
      <c r="I16" s="506"/>
      <c r="J16" s="506"/>
      <c r="K16" s="506"/>
      <c r="L16" s="506"/>
      <c r="M16" s="224">
        <f t="shared" si="0"/>
        <v>0</v>
      </c>
    </row>
    <row r="17" spans="1:13" x14ac:dyDescent="0.2">
      <c r="A17" s="93" t="str">
        <f>IF(Data!B16="","",Data!A16)</f>
        <v/>
      </c>
      <c r="B17" s="94" t="str">
        <f>IF(Data!B16="","",Data!B16)</f>
        <v/>
      </c>
      <c r="C17" s="2" t="str">
        <f>IF(Data!C16="","",Data!C16)</f>
        <v/>
      </c>
      <c r="D17" s="2" t="str">
        <f>IF(Data!D16="","",Data!D16)</f>
        <v/>
      </c>
      <c r="E17" s="504"/>
      <c r="F17" s="505"/>
      <c r="G17" s="506"/>
      <c r="H17" s="506"/>
      <c r="I17" s="506"/>
      <c r="J17" s="506"/>
      <c r="K17" s="506"/>
      <c r="L17" s="506"/>
      <c r="M17" s="224">
        <f t="shared" si="0"/>
        <v>0</v>
      </c>
    </row>
    <row r="18" spans="1:13" x14ac:dyDescent="0.2">
      <c r="A18" s="93" t="str">
        <f>IF(Data!B17="","",Data!A17)</f>
        <v/>
      </c>
      <c r="B18" s="94" t="str">
        <f>IF(Data!B17="","",Data!B17)</f>
        <v/>
      </c>
      <c r="C18" s="2" t="str">
        <f>IF(Data!C17="","",Data!C17)</f>
        <v/>
      </c>
      <c r="D18" s="2" t="str">
        <f>IF(Data!D17="","",Data!D17)</f>
        <v/>
      </c>
      <c r="E18" s="504"/>
      <c r="F18" s="505"/>
      <c r="G18" s="506"/>
      <c r="H18" s="506"/>
      <c r="I18" s="506"/>
      <c r="J18" s="506"/>
      <c r="K18" s="506"/>
      <c r="L18" s="506"/>
      <c r="M18" s="224">
        <f t="shared" si="0"/>
        <v>0</v>
      </c>
    </row>
    <row r="19" spans="1:13" x14ac:dyDescent="0.2">
      <c r="A19" s="93" t="str">
        <f>IF(Data!B18="","",Data!A18)</f>
        <v/>
      </c>
      <c r="B19" s="94" t="str">
        <f>IF(Data!B18="","",Data!B18)</f>
        <v/>
      </c>
      <c r="C19" s="2" t="str">
        <f>IF(Data!C18="","",Data!C18)</f>
        <v/>
      </c>
      <c r="D19" s="2" t="str">
        <f>IF(Data!D18="","",Data!D18)</f>
        <v/>
      </c>
      <c r="E19" s="504"/>
      <c r="F19" s="505"/>
      <c r="G19" s="506"/>
      <c r="H19" s="506"/>
      <c r="I19" s="506"/>
      <c r="J19" s="506"/>
      <c r="K19" s="506"/>
      <c r="L19" s="506"/>
      <c r="M19" s="224">
        <f t="shared" si="0"/>
        <v>0</v>
      </c>
    </row>
    <row r="20" spans="1:13" x14ac:dyDescent="0.2">
      <c r="A20" s="93" t="str">
        <f>IF(Data!B19="","",Data!A19)</f>
        <v/>
      </c>
      <c r="B20" s="94" t="str">
        <f>IF(Data!B19="","",Data!B19)</f>
        <v/>
      </c>
      <c r="C20" s="2" t="str">
        <f>IF(Data!C19="","",Data!C19)</f>
        <v/>
      </c>
      <c r="D20" s="2" t="str">
        <f>IF(Data!D19="","",Data!D19)</f>
        <v/>
      </c>
      <c r="E20" s="504"/>
      <c r="F20" s="505"/>
      <c r="G20" s="506"/>
      <c r="H20" s="506"/>
      <c r="I20" s="506"/>
      <c r="J20" s="506"/>
      <c r="K20" s="506"/>
      <c r="L20" s="506"/>
      <c r="M20" s="224">
        <f t="shared" si="0"/>
        <v>0</v>
      </c>
    </row>
    <row r="21" spans="1:13" x14ac:dyDescent="0.2">
      <c r="A21" s="93" t="str">
        <f>IF(Data!B20="","",Data!A20)</f>
        <v/>
      </c>
      <c r="B21" s="94" t="str">
        <f>IF(Data!B20="","",Data!B20)</f>
        <v/>
      </c>
      <c r="C21" s="2" t="str">
        <f>IF(Data!C20="","",Data!C20)</f>
        <v/>
      </c>
      <c r="D21" s="2" t="str">
        <f>IF(Data!D20="","",Data!D20)</f>
        <v/>
      </c>
      <c r="E21" s="504"/>
      <c r="F21" s="505"/>
      <c r="G21" s="506"/>
      <c r="H21" s="506"/>
      <c r="I21" s="506"/>
      <c r="J21" s="506"/>
      <c r="K21" s="506"/>
      <c r="L21" s="506"/>
      <c r="M21" s="224">
        <f t="shared" si="0"/>
        <v>0</v>
      </c>
    </row>
    <row r="22" spans="1:13" x14ac:dyDescent="0.2">
      <c r="A22" s="93" t="str">
        <f>IF(Data!B21="","",Data!A21)</f>
        <v/>
      </c>
      <c r="B22" s="94" t="str">
        <f>IF(Data!B21="","",Data!B21)</f>
        <v/>
      </c>
      <c r="C22" s="2" t="str">
        <f>IF(Data!C21="","",Data!C21)</f>
        <v/>
      </c>
      <c r="D22" s="2" t="str">
        <f>IF(Data!D21="","",Data!D21)</f>
        <v/>
      </c>
      <c r="E22" s="504"/>
      <c r="F22" s="505"/>
      <c r="G22" s="506"/>
      <c r="H22" s="506"/>
      <c r="I22" s="506"/>
      <c r="J22" s="506"/>
      <c r="K22" s="506"/>
      <c r="L22" s="506"/>
      <c r="M22" s="224">
        <f t="shared" si="0"/>
        <v>0</v>
      </c>
    </row>
    <row r="23" spans="1:13" x14ac:dyDescent="0.2">
      <c r="A23" s="93" t="str">
        <f>IF(Data!B22="","",Data!A22)</f>
        <v/>
      </c>
      <c r="B23" s="94" t="str">
        <f>IF(Data!B22="","",Data!B22)</f>
        <v/>
      </c>
      <c r="C23" s="2" t="str">
        <f>IF(Data!C22="","",Data!C22)</f>
        <v/>
      </c>
      <c r="D23" s="2" t="str">
        <f>IF(Data!D22="","",Data!D22)</f>
        <v/>
      </c>
      <c r="E23" s="504"/>
      <c r="F23" s="505"/>
      <c r="G23" s="506"/>
      <c r="H23" s="506"/>
      <c r="I23" s="506"/>
      <c r="J23" s="506"/>
      <c r="K23" s="506"/>
      <c r="L23" s="506"/>
      <c r="M23" s="224">
        <f t="shared" si="0"/>
        <v>0</v>
      </c>
    </row>
    <row r="24" spans="1:13" x14ac:dyDescent="0.2">
      <c r="A24" s="93" t="str">
        <f>IF(Data!B23="","",Data!A23)</f>
        <v/>
      </c>
      <c r="B24" s="94" t="str">
        <f>IF(Data!B23="","",Data!B23)</f>
        <v/>
      </c>
      <c r="C24" s="2" t="str">
        <f>IF(Data!C23="","",Data!C23)</f>
        <v/>
      </c>
      <c r="D24" s="2" t="str">
        <f>IF(Data!D23="","",Data!D23)</f>
        <v/>
      </c>
      <c r="E24" s="504"/>
      <c r="F24" s="505"/>
      <c r="G24" s="506"/>
      <c r="H24" s="506"/>
      <c r="I24" s="506"/>
      <c r="J24" s="506"/>
      <c r="K24" s="506"/>
      <c r="L24" s="506"/>
      <c r="M24" s="224">
        <f t="shared" si="0"/>
        <v>0</v>
      </c>
    </row>
    <row r="25" spans="1:13" x14ac:dyDescent="0.2">
      <c r="A25" s="93" t="str">
        <f>IF(Data!B24="","",Data!A24)</f>
        <v/>
      </c>
      <c r="B25" s="94" t="str">
        <f>IF(Data!B24="","",Data!B24)</f>
        <v/>
      </c>
      <c r="C25" s="2" t="str">
        <f>IF(Data!C24="","",Data!C24)</f>
        <v/>
      </c>
      <c r="D25" s="2" t="str">
        <f>IF(Data!D24="","",Data!D24)</f>
        <v/>
      </c>
      <c r="E25" s="504"/>
      <c r="F25" s="505"/>
      <c r="G25" s="506"/>
      <c r="H25" s="506"/>
      <c r="I25" s="506"/>
      <c r="J25" s="506"/>
      <c r="K25" s="506"/>
      <c r="L25" s="506"/>
      <c r="M25" s="224">
        <f t="shared" si="0"/>
        <v>0</v>
      </c>
    </row>
    <row r="26" spans="1:13" x14ac:dyDescent="0.2">
      <c r="A26" s="93" t="str">
        <f>IF(Data!B25="","",Data!A25)</f>
        <v/>
      </c>
      <c r="B26" s="94" t="str">
        <f>IF(Data!B25="","",Data!B25)</f>
        <v/>
      </c>
      <c r="C26" s="2" t="str">
        <f>IF(Data!C25="","",Data!C25)</f>
        <v/>
      </c>
      <c r="D26" s="2" t="str">
        <f>IF(Data!D25="","",Data!D25)</f>
        <v/>
      </c>
      <c r="E26" s="504"/>
      <c r="F26" s="505"/>
      <c r="G26" s="506"/>
      <c r="H26" s="506"/>
      <c r="I26" s="506"/>
      <c r="J26" s="506"/>
      <c r="K26" s="506"/>
      <c r="L26" s="506"/>
      <c r="M26" s="224">
        <f t="shared" si="0"/>
        <v>0</v>
      </c>
    </row>
    <row r="27" spans="1:13" x14ac:dyDescent="0.2">
      <c r="A27" s="93" t="str">
        <f>IF(Data!B26="","",Data!A26)</f>
        <v/>
      </c>
      <c r="B27" s="94" t="str">
        <f>IF(Data!B26="","",Data!B26)</f>
        <v/>
      </c>
      <c r="C27" s="2" t="str">
        <f>IF(Data!C26="","",Data!C26)</f>
        <v/>
      </c>
      <c r="D27" s="2" t="str">
        <f>IF(Data!D26="","",Data!D26)</f>
        <v/>
      </c>
      <c r="E27" s="504"/>
      <c r="F27" s="505"/>
      <c r="G27" s="506"/>
      <c r="H27" s="506"/>
      <c r="I27" s="506"/>
      <c r="J27" s="506"/>
      <c r="K27" s="506"/>
      <c r="L27" s="506"/>
      <c r="M27" s="224">
        <f t="shared" si="0"/>
        <v>0</v>
      </c>
    </row>
    <row r="28" spans="1:13" x14ac:dyDescent="0.2">
      <c r="A28" s="93" t="str">
        <f>IF(Data!B27="","",Data!A27)</f>
        <v/>
      </c>
      <c r="B28" s="94" t="str">
        <f>IF(Data!B27="","",Data!B27)</f>
        <v/>
      </c>
      <c r="C28" s="2" t="str">
        <f>IF(Data!C27="","",Data!C27)</f>
        <v/>
      </c>
      <c r="D28" s="2" t="str">
        <f>IF(Data!D27="","",Data!D27)</f>
        <v/>
      </c>
      <c r="E28" s="505"/>
      <c r="F28" s="506"/>
      <c r="G28" s="506"/>
      <c r="H28" s="506"/>
      <c r="I28" s="506"/>
      <c r="J28" s="506"/>
      <c r="K28" s="506"/>
      <c r="L28" s="506"/>
      <c r="M28" s="224">
        <f t="shared" si="0"/>
        <v>0</v>
      </c>
    </row>
    <row r="29" spans="1:13" x14ac:dyDescent="0.2">
      <c r="A29" s="93" t="str">
        <f>IF(Data!B28="","",Data!A28)</f>
        <v/>
      </c>
      <c r="B29" s="94" t="str">
        <f>IF(Data!B28="","",Data!B28)</f>
        <v/>
      </c>
      <c r="C29" s="2" t="str">
        <f>IF(Data!C28="","",Data!C28)</f>
        <v/>
      </c>
      <c r="D29" s="2" t="str">
        <f>IF(Data!D28="","",Data!D28)</f>
        <v/>
      </c>
      <c r="E29" s="505"/>
      <c r="F29" s="506"/>
      <c r="G29" s="506"/>
      <c r="H29" s="506"/>
      <c r="I29" s="506"/>
      <c r="J29" s="506"/>
      <c r="K29" s="506"/>
      <c r="L29" s="506"/>
      <c r="M29" s="224">
        <f t="shared" si="0"/>
        <v>0</v>
      </c>
    </row>
    <row r="30" spans="1:13" x14ac:dyDescent="0.2">
      <c r="A30" s="93" t="str">
        <f>IF(Data!B29="","",Data!A29)</f>
        <v/>
      </c>
      <c r="B30" s="94" t="str">
        <f>IF(Data!B29="","",Data!B29)</f>
        <v/>
      </c>
      <c r="C30" s="2" t="str">
        <f>IF(Data!C29="","",Data!C29)</f>
        <v/>
      </c>
      <c r="D30" s="2" t="str">
        <f>IF(Data!D29="","",Data!D29)</f>
        <v/>
      </c>
      <c r="E30" s="506"/>
      <c r="F30" s="506"/>
      <c r="G30" s="506"/>
      <c r="H30" s="506"/>
      <c r="I30" s="506"/>
      <c r="J30" s="506"/>
      <c r="K30" s="506"/>
      <c r="L30" s="506"/>
      <c r="M30" s="224">
        <f t="shared" si="0"/>
        <v>0</v>
      </c>
    </row>
    <row r="31" spans="1:13" x14ac:dyDescent="0.2">
      <c r="A31" s="93" t="str">
        <f>IF(Data!B30="","",Data!A30)</f>
        <v/>
      </c>
      <c r="B31" s="94" t="str">
        <f>IF(Data!B30="","",Data!B30)</f>
        <v/>
      </c>
      <c r="C31" s="2" t="str">
        <f>IF(Data!C30="","",Data!C30)</f>
        <v/>
      </c>
      <c r="D31" s="2" t="str">
        <f>IF(Data!D30="","",Data!D30)</f>
        <v/>
      </c>
      <c r="E31" s="506"/>
      <c r="F31" s="506"/>
      <c r="G31" s="506"/>
      <c r="H31" s="506"/>
      <c r="I31" s="506"/>
      <c r="J31" s="506"/>
      <c r="K31" s="506"/>
      <c r="L31" s="506"/>
      <c r="M31" s="224">
        <f t="shared" si="0"/>
        <v>0</v>
      </c>
    </row>
    <row r="32" spans="1:13" x14ac:dyDescent="0.2">
      <c r="A32" s="93" t="str">
        <f>IF(Data!B31="","",Data!A31)</f>
        <v/>
      </c>
      <c r="B32" s="94" t="str">
        <f>IF(Data!B31="","",Data!B31)</f>
        <v/>
      </c>
      <c r="C32" s="2" t="str">
        <f>IF(Data!C31="","",Data!C31)</f>
        <v/>
      </c>
      <c r="D32" s="2" t="str">
        <f>IF(Data!D31="","",Data!D31)</f>
        <v/>
      </c>
      <c r="E32" s="506"/>
      <c r="F32" s="506"/>
      <c r="G32" s="506"/>
      <c r="H32" s="506"/>
      <c r="I32" s="506"/>
      <c r="J32" s="506"/>
      <c r="K32" s="506"/>
      <c r="L32" s="506"/>
      <c r="M32" s="224">
        <f t="shared" si="0"/>
        <v>0</v>
      </c>
    </row>
    <row r="33" spans="1:13" ht="15" thickBot="1" x14ac:dyDescent="0.25">
      <c r="A33" s="95" t="str">
        <f>IF(Data!B32="","",Data!A32)</f>
        <v/>
      </c>
      <c r="B33" s="96" t="str">
        <f>IF(Data!B32="","",Data!B32)</f>
        <v/>
      </c>
      <c r="C33" s="90" t="str">
        <f>IF(Data!C32="","",Data!C32)</f>
        <v/>
      </c>
      <c r="D33" s="90" t="str">
        <f>IF(Data!D32="","",Data!D32)</f>
        <v/>
      </c>
      <c r="E33" s="507"/>
      <c r="F33" s="507"/>
      <c r="G33" s="507"/>
      <c r="H33" s="507"/>
      <c r="I33" s="507"/>
      <c r="J33" s="507"/>
      <c r="K33" s="507"/>
      <c r="L33" s="507"/>
      <c r="M33" s="225">
        <f t="shared" si="0"/>
        <v>0</v>
      </c>
    </row>
    <row r="34" spans="1:13" ht="19.5" customHeight="1" thickBot="1" x14ac:dyDescent="0.25">
      <c r="A34" s="603" t="s">
        <v>92</v>
      </c>
      <c r="B34" s="604"/>
      <c r="C34" s="604"/>
      <c r="D34" s="604"/>
      <c r="E34" s="604"/>
      <c r="F34" s="604"/>
      <c r="G34" s="604"/>
      <c r="H34" s="604"/>
      <c r="I34" s="604"/>
      <c r="J34" s="604"/>
      <c r="K34" s="604"/>
      <c r="L34" s="604"/>
      <c r="M34" s="604"/>
    </row>
    <row r="35" spans="1:13" x14ac:dyDescent="0.2">
      <c r="A35" s="91" t="str">
        <f>IF(Data!B34="","",Data!A34)</f>
        <v/>
      </c>
      <c r="B35" s="92" t="str">
        <f>IF(Data!B34="","",Data!B34)</f>
        <v/>
      </c>
      <c r="C35" s="89" t="str">
        <f>IF(Data!C34="","",Data!C34)</f>
        <v/>
      </c>
      <c r="D35" s="89" t="str">
        <f>IF(Data!D34="","",Data!D34)</f>
        <v/>
      </c>
      <c r="E35" s="508"/>
      <c r="F35" s="508"/>
      <c r="G35" s="508"/>
      <c r="H35" s="508"/>
      <c r="I35" s="508"/>
      <c r="J35" s="508"/>
      <c r="K35" s="508"/>
      <c r="L35" s="508"/>
      <c r="M35" s="226">
        <f>SUM(E35:L35)</f>
        <v>0</v>
      </c>
    </row>
    <row r="36" spans="1:13" x14ac:dyDescent="0.2">
      <c r="A36" s="93" t="str">
        <f>IF(Data!B35="","",Data!A35)</f>
        <v/>
      </c>
      <c r="B36" s="94" t="str">
        <f>IF(Data!B35="","",Data!B35)</f>
        <v/>
      </c>
      <c r="C36" s="2" t="str">
        <f>IF(Data!C35="","",Data!C35)</f>
        <v/>
      </c>
      <c r="D36" s="2" t="str">
        <f>IF(Data!D35="","",Data!D35)</f>
        <v/>
      </c>
      <c r="E36" s="506"/>
      <c r="F36" s="506"/>
      <c r="G36" s="506"/>
      <c r="H36" s="506"/>
      <c r="I36" s="506"/>
      <c r="J36" s="506"/>
      <c r="K36" s="506"/>
      <c r="L36" s="506"/>
      <c r="M36" s="224">
        <f t="shared" ref="M36:M44" si="1">SUM(E36:L36)</f>
        <v>0</v>
      </c>
    </row>
    <row r="37" spans="1:13" x14ac:dyDescent="0.2">
      <c r="A37" s="93" t="str">
        <f>IF(Data!B36="","",Data!A36)</f>
        <v/>
      </c>
      <c r="B37" s="94" t="str">
        <f>IF(Data!B36="","",Data!B36)</f>
        <v/>
      </c>
      <c r="C37" s="2" t="str">
        <f>IF(Data!C36="","",Data!C36)</f>
        <v/>
      </c>
      <c r="D37" s="2" t="str">
        <f>IF(Data!D36="","",Data!D36)</f>
        <v/>
      </c>
      <c r="E37" s="506"/>
      <c r="F37" s="506"/>
      <c r="G37" s="506"/>
      <c r="H37" s="506"/>
      <c r="I37" s="506"/>
      <c r="J37" s="506"/>
      <c r="K37" s="506"/>
      <c r="L37" s="506"/>
      <c r="M37" s="224">
        <f t="shared" si="1"/>
        <v>0</v>
      </c>
    </row>
    <row r="38" spans="1:13" x14ac:dyDescent="0.2">
      <c r="A38" s="93" t="str">
        <f>IF(Data!B37="","",Data!A37)</f>
        <v/>
      </c>
      <c r="B38" s="94" t="str">
        <f>IF(Data!B37="","",Data!B37)</f>
        <v/>
      </c>
      <c r="C38" s="2" t="str">
        <f>IF(Data!C37="","",Data!C37)</f>
        <v/>
      </c>
      <c r="D38" s="2" t="str">
        <f>IF(Data!D37="","",Data!D37)</f>
        <v/>
      </c>
      <c r="E38" s="506"/>
      <c r="F38" s="506"/>
      <c r="G38" s="506"/>
      <c r="H38" s="506"/>
      <c r="I38" s="506"/>
      <c r="J38" s="506"/>
      <c r="K38" s="506"/>
      <c r="L38" s="506"/>
      <c r="M38" s="224">
        <f t="shared" si="1"/>
        <v>0</v>
      </c>
    </row>
    <row r="39" spans="1:13" x14ac:dyDescent="0.2">
      <c r="A39" s="93" t="str">
        <f>IF(Data!B38="","",Data!A38)</f>
        <v/>
      </c>
      <c r="B39" s="94" t="str">
        <f>IF(Data!B38="","",Data!B38)</f>
        <v/>
      </c>
      <c r="C39" s="2" t="str">
        <f>IF(Data!C38="","",Data!C38)</f>
        <v/>
      </c>
      <c r="D39" s="2" t="str">
        <f>IF(Data!D38="","",Data!D38)</f>
        <v/>
      </c>
      <c r="E39" s="506"/>
      <c r="F39" s="506"/>
      <c r="G39" s="506"/>
      <c r="H39" s="506"/>
      <c r="I39" s="506"/>
      <c r="J39" s="506"/>
      <c r="K39" s="506"/>
      <c r="L39" s="506"/>
      <c r="M39" s="224">
        <f t="shared" si="1"/>
        <v>0</v>
      </c>
    </row>
    <row r="40" spans="1:13" x14ac:dyDescent="0.2">
      <c r="A40" s="93" t="str">
        <f>IF(Data!B39="","",Data!A39)</f>
        <v/>
      </c>
      <c r="B40" s="94" t="str">
        <f>IF(Data!B39="","",Data!B39)</f>
        <v/>
      </c>
      <c r="C40" s="2" t="str">
        <f>IF(Data!C39="","",Data!C39)</f>
        <v/>
      </c>
      <c r="D40" s="2" t="str">
        <f>IF(Data!D39="","",Data!D39)</f>
        <v/>
      </c>
      <c r="E40" s="506"/>
      <c r="F40" s="506"/>
      <c r="G40" s="506"/>
      <c r="H40" s="506"/>
      <c r="I40" s="506"/>
      <c r="J40" s="506"/>
      <c r="K40" s="506"/>
      <c r="L40" s="506"/>
      <c r="M40" s="224">
        <f t="shared" si="1"/>
        <v>0</v>
      </c>
    </row>
    <row r="41" spans="1:13" x14ac:dyDescent="0.2">
      <c r="A41" s="93" t="str">
        <f>IF(Data!B40="","",Data!A40)</f>
        <v/>
      </c>
      <c r="B41" s="94" t="str">
        <f>IF(Data!B40="","",Data!B40)</f>
        <v/>
      </c>
      <c r="C41" s="2" t="str">
        <f>IF(Data!C40="","",Data!C40)</f>
        <v/>
      </c>
      <c r="D41" s="2" t="str">
        <f>IF(Data!D40="","",Data!D40)</f>
        <v/>
      </c>
      <c r="E41" s="506"/>
      <c r="F41" s="506"/>
      <c r="G41" s="506"/>
      <c r="H41" s="506"/>
      <c r="I41" s="506"/>
      <c r="J41" s="506"/>
      <c r="K41" s="506"/>
      <c r="L41" s="506"/>
      <c r="M41" s="224">
        <f>SUM(E41:L41)</f>
        <v>0</v>
      </c>
    </row>
    <row r="42" spans="1:13" x14ac:dyDescent="0.2">
      <c r="A42" s="93" t="str">
        <f>IF(Data!B41="","",Data!A41)</f>
        <v/>
      </c>
      <c r="B42" s="94" t="str">
        <f>IF(Data!B41="","",Data!B41)</f>
        <v/>
      </c>
      <c r="C42" s="2" t="str">
        <f>IF(Data!C41="","",Data!C41)</f>
        <v/>
      </c>
      <c r="D42" s="2" t="str">
        <f>IF(Data!D41="","",Data!D41)</f>
        <v/>
      </c>
      <c r="E42" s="506"/>
      <c r="F42" s="506"/>
      <c r="G42" s="506"/>
      <c r="H42" s="506"/>
      <c r="I42" s="506"/>
      <c r="J42" s="506"/>
      <c r="K42" s="506"/>
      <c r="L42" s="506"/>
      <c r="M42" s="224">
        <f t="shared" si="1"/>
        <v>0</v>
      </c>
    </row>
    <row r="43" spans="1:13" x14ac:dyDescent="0.2">
      <c r="A43" s="93" t="str">
        <f>IF(Data!B42="","",Data!A42)</f>
        <v/>
      </c>
      <c r="B43" s="94" t="str">
        <f>IF(Data!B42="","",Data!B42)</f>
        <v/>
      </c>
      <c r="C43" s="2" t="str">
        <f>IF(Data!C42="","",Data!C42)</f>
        <v/>
      </c>
      <c r="D43" s="2" t="str">
        <f>IF(Data!D42="","",Data!D42)</f>
        <v/>
      </c>
      <c r="E43" s="506"/>
      <c r="F43" s="506"/>
      <c r="G43" s="506"/>
      <c r="H43" s="506"/>
      <c r="I43" s="506"/>
      <c r="J43" s="506"/>
      <c r="K43" s="506"/>
      <c r="L43" s="506"/>
      <c r="M43" s="224">
        <f t="shared" si="1"/>
        <v>0</v>
      </c>
    </row>
    <row r="44" spans="1:13" ht="15" thickBot="1" x14ac:dyDescent="0.25">
      <c r="A44" s="95" t="str">
        <f>IF(Data!B43="","",Data!A43)</f>
        <v/>
      </c>
      <c r="B44" s="96" t="str">
        <f>IF(Data!B43="","",Data!B43)</f>
        <v/>
      </c>
      <c r="C44" s="90" t="str">
        <f>IF(Data!C43="","",Data!C43)</f>
        <v/>
      </c>
      <c r="D44" s="90" t="str">
        <f>IF(Data!D43="","",Data!D43)</f>
        <v/>
      </c>
      <c r="E44" s="507"/>
      <c r="F44" s="507"/>
      <c r="G44" s="507"/>
      <c r="H44" s="507"/>
      <c r="I44" s="507"/>
      <c r="J44" s="507"/>
      <c r="K44" s="507"/>
      <c r="L44" s="507"/>
      <c r="M44" s="225">
        <f t="shared" si="1"/>
        <v>0</v>
      </c>
    </row>
    <row r="45" spans="1:13" ht="15.75" thickBot="1" x14ac:dyDescent="0.3">
      <c r="B45" s="143"/>
      <c r="C45" s="143"/>
      <c r="D45" s="143"/>
      <c r="E45" s="144">
        <f>SUM(E9:E33,E35:E44)</f>
        <v>0</v>
      </c>
      <c r="F45" s="144">
        <f t="shared" ref="F45:L45" si="2">SUM(F9:F33,F35:F44)</f>
        <v>0</v>
      </c>
      <c r="G45" s="144">
        <f t="shared" si="2"/>
        <v>0</v>
      </c>
      <c r="H45" s="144">
        <f t="shared" si="2"/>
        <v>0</v>
      </c>
      <c r="I45" s="144">
        <f t="shared" si="2"/>
        <v>0</v>
      </c>
      <c r="J45" s="144">
        <f t="shared" si="2"/>
        <v>0</v>
      </c>
      <c r="K45" s="144"/>
      <c r="L45" s="144">
        <f t="shared" si="2"/>
        <v>0</v>
      </c>
      <c r="M45" s="145">
        <f>SUM(E45:L45)</f>
        <v>0</v>
      </c>
    </row>
    <row r="46" spans="1:13" x14ac:dyDescent="0.2">
      <c r="B46" s="140"/>
      <c r="C46" s="140"/>
      <c r="D46" s="140"/>
      <c r="E46" s="137"/>
      <c r="F46" s="146"/>
      <c r="G46" s="137"/>
      <c r="H46" s="137"/>
      <c r="I46" s="137"/>
      <c r="J46" s="137"/>
      <c r="K46" s="137"/>
      <c r="L46" s="137"/>
      <c r="M46" s="137"/>
    </row>
    <row r="47" spans="1:13" x14ac:dyDescent="0.2">
      <c r="B47" s="140" t="s">
        <v>117</v>
      </c>
      <c r="C47" s="140"/>
      <c r="D47" s="140"/>
      <c r="E47" s="147"/>
      <c r="F47" s="137"/>
      <c r="G47" s="137"/>
      <c r="H47" s="137"/>
      <c r="I47" s="137"/>
      <c r="J47" s="137"/>
      <c r="K47" s="137"/>
      <c r="L47" s="137"/>
      <c r="M47" s="137"/>
    </row>
    <row r="48" spans="1:13" ht="15.75" x14ac:dyDescent="0.25">
      <c r="B48" s="140"/>
      <c r="C48" s="140"/>
      <c r="D48" s="140"/>
      <c r="E48" s="148"/>
      <c r="F48" s="137"/>
      <c r="G48" s="137"/>
      <c r="H48" s="137"/>
      <c r="I48" s="137"/>
      <c r="J48" s="137"/>
      <c r="K48" s="137"/>
      <c r="L48" s="137"/>
      <c r="M48" s="137"/>
    </row>
  </sheetData>
  <sheetProtection algorithmName="SHA-512" hashValue="dkcKnJWrVPhtCd1y53zvKJE8hQcVc+k4xbmDqwuum02+TJlTAPKfVwy0DYGVtZUSaFqgIzqlSMmaTCHu4lqhuw==" saltValue="c0/NI3Gl4u4mmXN+5x/rdw==" spinCount="100000" sheet="1" formatColumns="0"/>
  <mergeCells count="6">
    <mergeCell ref="A1:B1"/>
    <mergeCell ref="B5:F5"/>
    <mergeCell ref="A34:M34"/>
    <mergeCell ref="C3:F3"/>
    <mergeCell ref="L1:M1"/>
    <mergeCell ref="C1:K1"/>
  </mergeCells>
  <pageMargins left="0.15748031496062992" right="0.15748031496062992" top="0.27559055118110237" bottom="0.62992125984251968" header="0.15748031496062992" footer="0.15748031496062992"/>
  <pageSetup paperSize="9" scale="52" orientation="portrait" blackAndWhite="1" r:id="rId1"/>
  <headerFooter alignWithMargins="0">
    <oddFooter>&amp;LPage &amp;P pf &amp;N&amp;C&amp;G&amp;R&amp;F
&amp;A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Q62"/>
  <sheetViews>
    <sheetView view="pageBreakPreview" zoomScale="80" zoomScaleNormal="80" zoomScaleSheetLayoutView="80" workbookViewId="0">
      <selection activeCell="A10" sqref="A10:A11"/>
    </sheetView>
  </sheetViews>
  <sheetFormatPr defaultColWidth="9.140625" defaultRowHeight="15" x14ac:dyDescent="0.2"/>
  <cols>
    <col min="1" max="1" width="10.5703125" style="160" customWidth="1"/>
    <col min="2" max="2" width="15.42578125" style="160" customWidth="1"/>
    <col min="3" max="3" width="20.42578125" style="153" bestFit="1" customWidth="1"/>
    <col min="4" max="4" width="20.42578125" style="153" customWidth="1"/>
    <col min="5" max="5" width="18" style="161" bestFit="1" customWidth="1"/>
    <col min="6" max="6" width="15.5703125" style="161" bestFit="1" customWidth="1"/>
    <col min="7" max="7" width="24.28515625" style="153" bestFit="1" customWidth="1"/>
    <col min="8" max="8" width="28.85546875" style="153" bestFit="1" customWidth="1"/>
    <col min="9" max="9" width="11.42578125" style="153" bestFit="1" customWidth="1"/>
    <col min="10" max="10" width="18.5703125" style="153" bestFit="1" customWidth="1"/>
    <col min="11" max="11" width="14.42578125" style="153" bestFit="1" customWidth="1"/>
    <col min="12" max="12" width="70.140625" style="153" customWidth="1"/>
    <col min="13" max="13" width="29.5703125" style="153" customWidth="1"/>
    <col min="14" max="16384" width="9.140625" style="153"/>
  </cols>
  <sheetData>
    <row r="1" spans="1:17" s="171" customFormat="1" ht="97.5" customHeight="1" thickTop="1" thickBot="1" x14ac:dyDescent="0.25">
      <c r="A1" s="547"/>
      <c r="B1" s="548"/>
      <c r="C1" s="543" t="s">
        <v>137</v>
      </c>
      <c r="D1" s="544"/>
      <c r="E1" s="544"/>
      <c r="F1" s="544"/>
      <c r="G1" s="544"/>
      <c r="H1" s="544"/>
      <c r="I1" s="544"/>
      <c r="J1" s="544"/>
      <c r="K1" s="544"/>
      <c r="L1" s="545"/>
      <c r="M1" s="132" t="str">
        <f>Data!U1</f>
        <v>Form : 8.1.9
Date : 14-Aug-2025
Rev : 10.1
App By : DPA</v>
      </c>
    </row>
    <row r="2" spans="1:17" s="171" customFormat="1" ht="16.5" thickTop="1" thickBot="1" x14ac:dyDescent="0.25">
      <c r="A2" s="151"/>
      <c r="B2" s="133"/>
      <c r="C2" s="152"/>
      <c r="D2" s="152"/>
      <c r="E2" s="152"/>
      <c r="F2" s="152"/>
      <c r="G2" s="152"/>
      <c r="H2" s="152"/>
      <c r="I2" s="152"/>
      <c r="J2" s="152"/>
      <c r="K2" s="152"/>
      <c r="L2" s="644"/>
      <c r="M2" s="644"/>
      <c r="N2" s="152"/>
      <c r="O2" s="134"/>
      <c r="P2" s="134"/>
      <c r="Q2" s="134"/>
    </row>
    <row r="3" spans="1:17" s="171" customFormat="1" ht="20.25" x14ac:dyDescent="0.2">
      <c r="A3" s="637" t="s">
        <v>75</v>
      </c>
      <c r="B3" s="638"/>
      <c r="C3" s="638"/>
      <c r="D3" s="638"/>
      <c r="E3" s="638"/>
      <c r="F3" s="638"/>
      <c r="G3" s="638"/>
      <c r="H3" s="638"/>
      <c r="I3" s="638"/>
      <c r="J3" s="638"/>
      <c r="K3" s="638"/>
      <c r="L3" s="638"/>
      <c r="M3" s="639"/>
    </row>
    <row r="4" spans="1:17" s="173" customFormat="1" ht="15.75" x14ac:dyDescent="0.25">
      <c r="A4" s="172"/>
      <c r="C4" s="174" t="s">
        <v>76</v>
      </c>
      <c r="D4" s="174"/>
      <c r="E4" s="614">
        <f>Data!C5</f>
        <v>0</v>
      </c>
      <c r="F4" s="614"/>
      <c r="G4" s="614"/>
      <c r="L4" s="632"/>
      <c r="M4" s="633"/>
    </row>
    <row r="5" spans="1:17" s="173" customFormat="1" ht="15.75" x14ac:dyDescent="0.25">
      <c r="A5" s="172"/>
      <c r="C5" s="174" t="s">
        <v>77</v>
      </c>
      <c r="D5" s="174"/>
      <c r="E5" s="613">
        <f>Data!L5</f>
        <v>0</v>
      </c>
      <c r="F5" s="614"/>
      <c r="G5" s="614"/>
      <c r="L5" s="607"/>
      <c r="M5" s="608"/>
    </row>
    <row r="6" spans="1:17" s="171" customFormat="1" x14ac:dyDescent="0.2">
      <c r="A6" s="175"/>
      <c r="B6" s="176"/>
      <c r="E6" s="177"/>
      <c r="F6" s="177"/>
      <c r="L6" s="609"/>
      <c r="M6" s="610"/>
    </row>
    <row r="7" spans="1:17" s="171" customFormat="1" ht="15.75" thickBot="1" x14ac:dyDescent="0.25">
      <c r="A7" s="175"/>
      <c r="B7" s="176"/>
      <c r="E7" s="178"/>
      <c r="F7" s="178"/>
      <c r="L7" s="611"/>
      <c r="M7" s="612"/>
    </row>
    <row r="8" spans="1:17" s="171" customFormat="1" ht="15.75" customHeight="1" x14ac:dyDescent="0.25">
      <c r="A8" s="640" t="s">
        <v>93</v>
      </c>
      <c r="B8" s="617" t="s">
        <v>78</v>
      </c>
      <c r="C8" s="617" t="s">
        <v>79</v>
      </c>
      <c r="D8" s="622" t="s">
        <v>175</v>
      </c>
      <c r="E8" s="619" t="s">
        <v>80</v>
      </c>
      <c r="F8" s="509"/>
      <c r="G8" s="621" t="s">
        <v>81</v>
      </c>
      <c r="H8" s="621"/>
      <c r="I8" s="621"/>
      <c r="J8" s="621"/>
      <c r="K8" s="621"/>
      <c r="L8" s="645" t="s">
        <v>91</v>
      </c>
      <c r="M8" s="646"/>
    </row>
    <row r="9" spans="1:17" s="179" customFormat="1" ht="42" thickBot="1" x14ac:dyDescent="0.3">
      <c r="A9" s="641"/>
      <c r="B9" s="618"/>
      <c r="C9" s="618"/>
      <c r="D9" s="623"/>
      <c r="E9" s="620"/>
      <c r="F9" s="510" t="s">
        <v>82</v>
      </c>
      <c r="G9" s="511" t="s">
        <v>83</v>
      </c>
      <c r="H9" s="511" t="s">
        <v>84</v>
      </c>
      <c r="I9" s="511" t="s">
        <v>85</v>
      </c>
      <c r="J9" s="511" t="s">
        <v>86</v>
      </c>
      <c r="K9" s="511" t="s">
        <v>124</v>
      </c>
      <c r="L9" s="647"/>
      <c r="M9" s="648"/>
    </row>
    <row r="10" spans="1:17" s="154" customFormat="1" ht="18" x14ac:dyDescent="0.25">
      <c r="A10" s="228"/>
      <c r="B10" s="513" t="str">
        <f>IF(A10="","",(VLOOKUP(A10,PB!$A$9:$AG$46,3)))</f>
        <v/>
      </c>
      <c r="C10" s="513" t="str">
        <f>IF(A10="","",(VLOOKUP(A10,PB!$A$9:$AG$46,2)))</f>
        <v/>
      </c>
      <c r="D10" s="513" t="str">
        <f>IF(A10="","",(VLOOKUP(A10,PB!$A$9:$AG$46,4)))</f>
        <v/>
      </c>
      <c r="E10" s="229"/>
      <c r="F10" s="230"/>
      <c r="G10" s="229"/>
      <c r="H10" s="231"/>
      <c r="I10" s="232"/>
      <c r="J10" s="232"/>
      <c r="K10" s="233"/>
      <c r="L10" s="635"/>
      <c r="M10" s="636"/>
    </row>
    <row r="11" spans="1:17" s="155" customFormat="1" ht="18" x14ac:dyDescent="0.25">
      <c r="A11" s="234"/>
      <c r="B11" s="513" t="str">
        <f>IF(A11="","",(VLOOKUP(A11,PB!$A$9:$AG$46,3)))</f>
        <v/>
      </c>
      <c r="C11" s="513" t="str">
        <f>IF(A11="","",(VLOOKUP(A11,PB!$A$9:$AG$46,2)))</f>
        <v/>
      </c>
      <c r="D11" s="513" t="str">
        <f>IF(A11="","",(VLOOKUP(A11,PB!$A$9:$AG$46,4)))</f>
        <v/>
      </c>
      <c r="E11" s="236"/>
      <c r="F11" s="237"/>
      <c r="G11" s="235"/>
      <c r="H11" s="235"/>
      <c r="I11" s="235"/>
      <c r="J11" s="235"/>
      <c r="K11" s="238"/>
      <c r="L11" s="630"/>
      <c r="M11" s="631"/>
    </row>
    <row r="12" spans="1:17" s="155" customFormat="1" ht="18" x14ac:dyDescent="0.25">
      <c r="A12" s="234"/>
      <c r="B12" s="513" t="str">
        <f>IF(A12="","",(VLOOKUP(A12,PB!$A$9:$AG$46,3)))</f>
        <v/>
      </c>
      <c r="C12" s="513" t="str">
        <f>IF(A12="","",(VLOOKUP(A12,PB!$A$9:$AG$46,2)))</f>
        <v/>
      </c>
      <c r="D12" s="513" t="str">
        <f>IF(A12="","",(VLOOKUP(A12,PB!$A$9:$AG$46,4)))</f>
        <v/>
      </c>
      <c r="E12" s="239"/>
      <c r="F12" s="236"/>
      <c r="G12" s="235"/>
      <c r="H12" s="240"/>
      <c r="I12" s="235"/>
      <c r="J12" s="235"/>
      <c r="K12" s="238"/>
      <c r="L12" s="630"/>
      <c r="M12" s="631"/>
    </row>
    <row r="13" spans="1:17" s="154" customFormat="1" ht="18" x14ac:dyDescent="0.25">
      <c r="A13" s="157"/>
      <c r="B13" s="513" t="str">
        <f>IF(A13="","",(VLOOKUP(A13,PB!$A$9:$AG$46,3)))</f>
        <v/>
      </c>
      <c r="C13" s="513" t="str">
        <f>IF(A13="","",(VLOOKUP(A13,PB!$A$9:$AG$46,2)))</f>
        <v/>
      </c>
      <c r="D13" s="513" t="str">
        <f>IF(A13="","",(VLOOKUP(A13,PB!$A$9:$AG$46,4)))</f>
        <v/>
      </c>
      <c r="E13" s="236"/>
      <c r="F13" s="241"/>
      <c r="G13" s="242"/>
      <c r="H13" s="243"/>
      <c r="I13" s="242"/>
      <c r="J13" s="242"/>
      <c r="K13" s="244"/>
      <c r="L13" s="628"/>
      <c r="M13" s="629"/>
    </row>
    <row r="14" spans="1:17" s="154" customFormat="1" ht="18" x14ac:dyDescent="0.25">
      <c r="A14" s="157"/>
      <c r="B14" s="513" t="str">
        <f>IF(A14="","",(VLOOKUP(A14,PB!$A$9:$AG$46,3)))</f>
        <v/>
      </c>
      <c r="C14" s="513" t="str">
        <f>IF(A14="","",(VLOOKUP(A14,PB!$A$9:$AG$46,2)))</f>
        <v/>
      </c>
      <c r="D14" s="513" t="str">
        <f>IF(A14="","",(VLOOKUP(A14,PB!$A$9:$AG$46,4)))</f>
        <v/>
      </c>
      <c r="E14" s="239"/>
      <c r="F14" s="241"/>
      <c r="G14" s="245"/>
      <c r="H14" s="243"/>
      <c r="I14" s="242"/>
      <c r="J14" s="242"/>
      <c r="K14" s="244"/>
      <c r="L14" s="628"/>
      <c r="M14" s="629"/>
    </row>
    <row r="15" spans="1:17" s="154" customFormat="1" ht="18" x14ac:dyDescent="0.25">
      <c r="A15" s="157"/>
      <c r="B15" s="513" t="str">
        <f>IF(A15="","",(VLOOKUP(A15,PB!$A$9:$AG$46,3)))</f>
        <v/>
      </c>
      <c r="C15" s="513" t="str">
        <f>IF(A15="","",(VLOOKUP(A15,PB!$A$9:$AG$46,2)))</f>
        <v/>
      </c>
      <c r="D15" s="513" t="str">
        <f>IF(A15="","",(VLOOKUP(A15,PB!$A$9:$AG$46,4)))</f>
        <v/>
      </c>
      <c r="E15" s="236"/>
      <c r="F15" s="241"/>
      <c r="G15" s="242"/>
      <c r="H15" s="243"/>
      <c r="I15" s="242"/>
      <c r="J15" s="242"/>
      <c r="K15" s="244"/>
      <c r="L15" s="628"/>
      <c r="M15" s="629"/>
    </row>
    <row r="16" spans="1:17" s="155" customFormat="1" ht="18" x14ac:dyDescent="0.25">
      <c r="A16" s="234"/>
      <c r="B16" s="513" t="str">
        <f>IF(A16="","",(VLOOKUP(A16,PB!$A$9:$AG$46,3)))</f>
        <v/>
      </c>
      <c r="C16" s="513" t="str">
        <f>IF(A16="","",(VLOOKUP(A16,PB!$A$9:$AG$46,2)))</f>
        <v/>
      </c>
      <c r="D16" s="513" t="str">
        <f>IF(A16="","",(VLOOKUP(A16,PB!$A$9:$AG$46,4)))</f>
        <v/>
      </c>
      <c r="E16" s="239"/>
      <c r="F16" s="236"/>
      <c r="G16" s="235"/>
      <c r="H16" s="240"/>
      <c r="I16" s="235"/>
      <c r="J16" s="235"/>
      <c r="K16" s="238"/>
      <c r="L16" s="630"/>
      <c r="M16" s="631"/>
    </row>
    <row r="17" spans="1:13" s="154" customFormat="1" ht="18" x14ac:dyDescent="0.25">
      <c r="A17" s="157"/>
      <c r="B17" s="513" t="str">
        <f>IF(A17="","",(VLOOKUP(A17,PB!$A$9:$AG$46,3)))</f>
        <v/>
      </c>
      <c r="C17" s="513" t="str">
        <f>IF(A17="","",(VLOOKUP(A17,PB!$A$9:$AG$46,2)))</f>
        <v/>
      </c>
      <c r="D17" s="513" t="str">
        <f>IF(A17="","",(VLOOKUP(A17,PB!$A$9:$AG$46,4)))</f>
        <v/>
      </c>
      <c r="E17" s="236"/>
      <c r="F17" s="241"/>
      <c r="G17" s="242"/>
      <c r="H17" s="243"/>
      <c r="I17" s="242"/>
      <c r="J17" s="242"/>
      <c r="K17" s="244"/>
      <c r="L17" s="628"/>
      <c r="M17" s="629"/>
    </row>
    <row r="18" spans="1:13" s="154" customFormat="1" ht="18" x14ac:dyDescent="0.25">
      <c r="A18" s="157"/>
      <c r="B18" s="513" t="str">
        <f>IF(A18="","",(VLOOKUP(A18,PB!$A$9:$AG$46,3)))</f>
        <v/>
      </c>
      <c r="C18" s="513" t="str">
        <f>IF(A18="","",(VLOOKUP(A18,PB!$A$9:$AG$46,2)))</f>
        <v/>
      </c>
      <c r="D18" s="513" t="str">
        <f>IF(A18="","",(VLOOKUP(A18,PB!$A$9:$AG$46,4)))</f>
        <v/>
      </c>
      <c r="E18" s="239"/>
      <c r="F18" s="241"/>
      <c r="G18" s="245"/>
      <c r="H18" s="243"/>
      <c r="I18" s="242"/>
      <c r="J18" s="242"/>
      <c r="K18" s="244"/>
      <c r="L18" s="628"/>
      <c r="M18" s="629"/>
    </row>
    <row r="19" spans="1:13" s="154" customFormat="1" ht="18" x14ac:dyDescent="0.25">
      <c r="A19" s="157"/>
      <c r="B19" s="513" t="str">
        <f>IF(A19="","",(VLOOKUP(A19,PB!$A$9:$AG$46,3)))</f>
        <v/>
      </c>
      <c r="C19" s="513" t="str">
        <f>IF(A19="","",(VLOOKUP(A19,PB!$A$9:$AG$46,2)))</f>
        <v/>
      </c>
      <c r="D19" s="513" t="str">
        <f>IF(A19="","",(VLOOKUP(A19,PB!$A$9:$AG$46,4)))</f>
        <v/>
      </c>
      <c r="E19" s="236"/>
      <c r="F19" s="241"/>
      <c r="G19" s="242"/>
      <c r="H19" s="243"/>
      <c r="I19" s="242"/>
      <c r="J19" s="242"/>
      <c r="K19" s="244"/>
      <c r="L19" s="628"/>
      <c r="M19" s="629"/>
    </row>
    <row r="20" spans="1:13" s="154" customFormat="1" ht="18" x14ac:dyDescent="0.25">
      <c r="A20" s="157"/>
      <c r="B20" s="513" t="str">
        <f>IF(A20="","",(VLOOKUP(A20,PB!$A$9:$AG$46,3)))</f>
        <v/>
      </c>
      <c r="C20" s="513" t="str">
        <f>IF(A20="","",(VLOOKUP(A20,PB!$A$9:$AG$46,2)))</f>
        <v/>
      </c>
      <c r="D20" s="513" t="str">
        <f>IF(A20="","",(VLOOKUP(A20,PB!$A$9:$AG$46,4)))</f>
        <v/>
      </c>
      <c r="E20" s="239"/>
      <c r="F20" s="246"/>
      <c r="G20" s="245"/>
      <c r="H20" s="231"/>
      <c r="I20" s="242"/>
      <c r="J20" s="242"/>
      <c r="K20" s="244"/>
      <c r="L20" s="628"/>
      <c r="M20" s="629"/>
    </row>
    <row r="21" spans="1:13" s="155" customFormat="1" ht="18" x14ac:dyDescent="0.25">
      <c r="A21" s="234"/>
      <c r="B21" s="513" t="str">
        <f>IF(A21="","",(VLOOKUP(A21,PB!$A$9:$AG$46,3)))</f>
        <v/>
      </c>
      <c r="C21" s="513" t="str">
        <f>IF(A21="","",(VLOOKUP(A21,PB!$A$9:$AG$46,2)))</f>
        <v/>
      </c>
      <c r="D21" s="513" t="str">
        <f>IF(A21="","",(VLOOKUP(A21,PB!$A$9:$AG$46,4)))</f>
        <v/>
      </c>
      <c r="E21" s="236"/>
      <c r="F21" s="237"/>
      <c r="G21" s="235"/>
      <c r="H21" s="235"/>
      <c r="I21" s="235"/>
      <c r="J21" s="235"/>
      <c r="K21" s="238"/>
      <c r="L21" s="630"/>
      <c r="M21" s="631"/>
    </row>
    <row r="22" spans="1:13" s="155" customFormat="1" ht="18" x14ac:dyDescent="0.25">
      <c r="A22" s="234"/>
      <c r="B22" s="513" t="str">
        <f>IF(A22="","",(VLOOKUP(A22,PB!$A$9:$AG$46,3)))</f>
        <v/>
      </c>
      <c r="C22" s="513" t="str">
        <f>IF(A22="","",(VLOOKUP(A22,PB!$A$9:$AG$46,2)))</f>
        <v/>
      </c>
      <c r="D22" s="513" t="str">
        <f>IF(A22="","",(VLOOKUP(A22,PB!$A$9:$AG$46,4)))</f>
        <v/>
      </c>
      <c r="E22" s="239"/>
      <c r="F22" s="236"/>
      <c r="G22" s="235"/>
      <c r="H22" s="240"/>
      <c r="I22" s="235"/>
      <c r="J22" s="235"/>
      <c r="K22" s="238"/>
      <c r="L22" s="630"/>
      <c r="M22" s="631"/>
    </row>
    <row r="23" spans="1:13" s="154" customFormat="1" ht="18" x14ac:dyDescent="0.25">
      <c r="A23" s="157"/>
      <c r="B23" s="513" t="str">
        <f>IF(A23="","",(VLOOKUP(A23,PB!$A$9:$AG$46,3)))</f>
        <v/>
      </c>
      <c r="C23" s="513" t="str">
        <f>IF(A23="","",(VLOOKUP(A23,PB!$A$9:$AG$46,2)))</f>
        <v/>
      </c>
      <c r="D23" s="513" t="str">
        <f>IF(A23="","",(VLOOKUP(A23,PB!$A$9:$AG$46,4)))</f>
        <v/>
      </c>
      <c r="E23" s="236"/>
      <c r="F23" s="241"/>
      <c r="G23" s="242"/>
      <c r="H23" s="243"/>
      <c r="I23" s="242"/>
      <c r="J23" s="242"/>
      <c r="K23" s="244"/>
      <c r="L23" s="628"/>
      <c r="M23" s="629"/>
    </row>
    <row r="24" spans="1:13" s="154" customFormat="1" ht="18" x14ac:dyDescent="0.25">
      <c r="A24" s="157"/>
      <c r="B24" s="513" t="str">
        <f>IF(A24="","",(VLOOKUP(A24,PB!$A$9:$AG$46,3)))</f>
        <v/>
      </c>
      <c r="C24" s="513" t="str">
        <f>IF(A24="","",(VLOOKUP(A24,PB!$A$9:$AG$46,2)))</f>
        <v/>
      </c>
      <c r="D24" s="513" t="str">
        <f>IF(A24="","",(VLOOKUP(A24,PB!$A$9:$AG$46,4)))</f>
        <v/>
      </c>
      <c r="E24" s="239"/>
      <c r="F24" s="241"/>
      <c r="G24" s="245"/>
      <c r="H24" s="243"/>
      <c r="I24" s="242"/>
      <c r="J24" s="242"/>
      <c r="K24" s="244"/>
      <c r="L24" s="628"/>
      <c r="M24" s="629"/>
    </row>
    <row r="25" spans="1:13" s="154" customFormat="1" ht="18" x14ac:dyDescent="0.25">
      <c r="A25" s="157"/>
      <c r="B25" s="513" t="str">
        <f>IF(A25="","",(VLOOKUP(A25,PB!$A$9:$AG$46,3)))</f>
        <v/>
      </c>
      <c r="C25" s="513" t="str">
        <f>IF(A25="","",(VLOOKUP(A25,PB!$A$9:$AG$46,2)))</f>
        <v/>
      </c>
      <c r="D25" s="513" t="str">
        <f>IF(A25="","",(VLOOKUP(A25,PB!$A$9:$AG$46,4)))</f>
        <v/>
      </c>
      <c r="E25" s="236"/>
      <c r="F25" s="241"/>
      <c r="G25" s="242"/>
      <c r="H25" s="243"/>
      <c r="I25" s="242"/>
      <c r="J25" s="242"/>
      <c r="K25" s="244"/>
      <c r="L25" s="628"/>
      <c r="M25" s="629"/>
    </row>
    <row r="26" spans="1:13" s="155" customFormat="1" ht="18" x14ac:dyDescent="0.25">
      <c r="A26" s="234"/>
      <c r="B26" s="513" t="str">
        <f>IF(A26="","",(VLOOKUP(A26,PB!$A$9:$AG$46,3)))</f>
        <v/>
      </c>
      <c r="C26" s="513" t="str">
        <f>IF(A26="","",(VLOOKUP(A26,PB!$A$9:$AG$46,2)))</f>
        <v/>
      </c>
      <c r="D26" s="513" t="str">
        <f>IF(A26="","",(VLOOKUP(A26,PB!$A$9:$AG$46,4)))</f>
        <v/>
      </c>
      <c r="E26" s="239"/>
      <c r="F26" s="236"/>
      <c r="G26" s="235"/>
      <c r="H26" s="240"/>
      <c r="I26" s="235"/>
      <c r="J26" s="235"/>
      <c r="K26" s="238"/>
      <c r="L26" s="630"/>
      <c r="M26" s="631"/>
    </row>
    <row r="27" spans="1:13" s="154" customFormat="1" ht="18" x14ac:dyDescent="0.25">
      <c r="A27" s="157"/>
      <c r="B27" s="513" t="str">
        <f>IF(A27="","",(VLOOKUP(A27,PB!$A$9:$AG$46,3)))</f>
        <v/>
      </c>
      <c r="C27" s="513" t="str">
        <f>IF(A27="","",(VLOOKUP(A27,PB!$A$9:$AG$46,2)))</f>
        <v/>
      </c>
      <c r="D27" s="513" t="str">
        <f>IF(A27="","",(VLOOKUP(A27,PB!$A$9:$AG$46,4)))</f>
        <v/>
      </c>
      <c r="E27" s="236"/>
      <c r="F27" s="241"/>
      <c r="G27" s="242"/>
      <c r="H27" s="243"/>
      <c r="I27" s="242"/>
      <c r="J27" s="242"/>
      <c r="K27" s="244"/>
      <c r="L27" s="628"/>
      <c r="M27" s="629"/>
    </row>
    <row r="28" spans="1:13" s="154" customFormat="1" ht="18" x14ac:dyDescent="0.25">
      <c r="A28" s="157"/>
      <c r="B28" s="513" t="str">
        <f>IF(A28="","",(VLOOKUP(A28,PB!$A$9:$AG$46,3)))</f>
        <v/>
      </c>
      <c r="C28" s="513" t="str">
        <f>IF(A28="","",(VLOOKUP(A28,PB!$A$9:$AG$46,2)))</f>
        <v/>
      </c>
      <c r="D28" s="513" t="str">
        <f>IF(A28="","",(VLOOKUP(A28,PB!$A$9:$AG$46,4)))</f>
        <v/>
      </c>
      <c r="E28" s="239"/>
      <c r="F28" s="241"/>
      <c r="G28" s="245"/>
      <c r="H28" s="243"/>
      <c r="I28" s="242"/>
      <c r="J28" s="242"/>
      <c r="K28" s="244"/>
      <c r="L28" s="628"/>
      <c r="M28" s="629"/>
    </row>
    <row r="29" spans="1:13" s="154" customFormat="1" ht="18" x14ac:dyDescent="0.25">
      <c r="A29" s="157"/>
      <c r="B29" s="513" t="str">
        <f>IF(A29="","",(VLOOKUP(A29,PB!$A$9:$AG$46,3)))</f>
        <v/>
      </c>
      <c r="C29" s="513" t="str">
        <f>IF(A29="","",(VLOOKUP(A29,PB!$A$9:$AG$46,2)))</f>
        <v/>
      </c>
      <c r="D29" s="513" t="str">
        <f>IF(A29="","",(VLOOKUP(A29,PB!$A$9:$AG$46,4)))</f>
        <v/>
      </c>
      <c r="E29" s="239"/>
      <c r="F29" s="241"/>
      <c r="G29" s="245"/>
      <c r="H29" s="243"/>
      <c r="I29" s="242"/>
      <c r="J29" s="242"/>
      <c r="K29" s="244"/>
      <c r="L29" s="260"/>
      <c r="M29" s="261"/>
    </row>
    <row r="30" spans="1:13" s="154" customFormat="1" ht="18" x14ac:dyDescent="0.25">
      <c r="A30" s="157"/>
      <c r="B30" s="513" t="str">
        <f>IF(A30="","",(VLOOKUP(A30,PB!$A$9:$AG$46,3)))</f>
        <v/>
      </c>
      <c r="C30" s="513" t="str">
        <f>IF(A30="","",(VLOOKUP(A30,PB!$A$9:$AG$46,2)))</f>
        <v/>
      </c>
      <c r="D30" s="513" t="str">
        <f>IF(A30="","",(VLOOKUP(A30,PB!$A$9:$AG$46,4)))</f>
        <v/>
      </c>
      <c r="E30" s="236"/>
      <c r="F30" s="241"/>
      <c r="G30" s="242"/>
      <c r="H30" s="243"/>
      <c r="I30" s="242"/>
      <c r="J30" s="242"/>
      <c r="K30" s="244"/>
      <c r="L30" s="628"/>
      <c r="M30" s="629"/>
    </row>
    <row r="31" spans="1:13" s="171" customFormat="1" ht="16.5" thickBot="1" x14ac:dyDescent="0.3">
      <c r="A31" s="175"/>
      <c r="C31" s="180" t="s">
        <v>87</v>
      </c>
      <c r="D31" s="180"/>
      <c r="E31" s="181"/>
      <c r="F31" s="181">
        <f>SUM(F10:F30)</f>
        <v>0</v>
      </c>
      <c r="L31" s="649"/>
      <c r="M31" s="650"/>
    </row>
    <row r="32" spans="1:13" s="171" customFormat="1" ht="17.25" customHeight="1" thickTop="1" thickBot="1" x14ac:dyDescent="0.25">
      <c r="A32" s="182"/>
      <c r="B32" s="183"/>
      <c r="C32" s="184"/>
      <c r="D32" s="184"/>
      <c r="E32" s="185"/>
      <c r="F32" s="185"/>
      <c r="G32" s="184"/>
      <c r="H32" s="184"/>
      <c r="I32" s="184"/>
      <c r="J32" s="184"/>
      <c r="K32" s="184"/>
      <c r="L32" s="611"/>
      <c r="M32" s="612"/>
    </row>
    <row r="33" spans="1:13" s="171" customFormat="1" ht="15.75" thickBot="1" x14ac:dyDescent="0.25">
      <c r="A33" s="176"/>
      <c r="B33" s="176"/>
      <c r="E33" s="186"/>
      <c r="F33" s="186"/>
      <c r="L33" s="634"/>
      <c r="M33" s="634"/>
    </row>
    <row r="34" spans="1:13" s="171" customFormat="1" ht="20.25" x14ac:dyDescent="0.3">
      <c r="A34" s="624" t="s">
        <v>88</v>
      </c>
      <c r="B34" s="625"/>
      <c r="C34" s="625"/>
      <c r="D34" s="625"/>
      <c r="E34" s="625"/>
      <c r="F34" s="625"/>
      <c r="G34" s="625"/>
      <c r="H34" s="625"/>
      <c r="I34" s="625"/>
      <c r="J34" s="625"/>
      <c r="K34" s="625"/>
      <c r="L34" s="625"/>
      <c r="M34" s="626"/>
    </row>
    <row r="35" spans="1:13" s="171" customFormat="1" ht="15.75" x14ac:dyDescent="0.2">
      <c r="A35" s="172"/>
      <c r="B35" s="173"/>
      <c r="C35" s="174" t="s">
        <v>76</v>
      </c>
      <c r="D35" s="174"/>
      <c r="E35" s="627">
        <f>Data!C5</f>
        <v>0</v>
      </c>
      <c r="F35" s="627"/>
      <c r="G35" s="627"/>
      <c r="H35" s="173"/>
      <c r="I35" s="173"/>
      <c r="J35" s="173"/>
      <c r="K35" s="173"/>
      <c r="L35" s="632"/>
      <c r="M35" s="633"/>
    </row>
    <row r="36" spans="1:13" s="171" customFormat="1" ht="15.75" x14ac:dyDescent="0.2">
      <c r="A36" s="172"/>
      <c r="B36" s="173"/>
      <c r="C36" s="174" t="s">
        <v>77</v>
      </c>
      <c r="D36" s="174"/>
      <c r="E36" s="613">
        <f>PB!B5</f>
        <v>0</v>
      </c>
      <c r="F36" s="614"/>
      <c r="G36" s="614"/>
      <c r="H36" s="173"/>
      <c r="I36" s="173"/>
      <c r="J36" s="173"/>
      <c r="K36" s="173"/>
      <c r="L36" s="607"/>
      <c r="M36" s="608"/>
    </row>
    <row r="37" spans="1:13" s="171" customFormat="1" x14ac:dyDescent="0.2">
      <c r="A37" s="175"/>
      <c r="B37" s="176"/>
      <c r="E37" s="177"/>
      <c r="F37" s="177"/>
      <c r="L37" s="609"/>
      <c r="M37" s="610"/>
    </row>
    <row r="38" spans="1:13" s="171" customFormat="1" ht="15.75" thickBot="1" x14ac:dyDescent="0.25">
      <c r="A38" s="175"/>
      <c r="B38" s="176"/>
      <c r="E38" s="178"/>
      <c r="F38" s="178"/>
      <c r="L38" s="611"/>
      <c r="M38" s="612"/>
    </row>
    <row r="39" spans="1:13" s="171" customFormat="1" ht="15.75" customHeight="1" x14ac:dyDescent="0.25">
      <c r="A39" s="615" t="s">
        <v>93</v>
      </c>
      <c r="B39" s="617" t="s">
        <v>78</v>
      </c>
      <c r="C39" s="617" t="s">
        <v>79</v>
      </c>
      <c r="D39" s="622" t="s">
        <v>175</v>
      </c>
      <c r="E39" s="619" t="s">
        <v>89</v>
      </c>
      <c r="F39" s="509"/>
      <c r="G39" s="621" t="s">
        <v>81</v>
      </c>
      <c r="H39" s="621"/>
      <c r="I39" s="621"/>
      <c r="J39" s="621"/>
      <c r="K39" s="621"/>
      <c r="L39" s="645" t="s">
        <v>91</v>
      </c>
      <c r="M39" s="646"/>
    </row>
    <row r="40" spans="1:13" s="171" customFormat="1" ht="42" thickBot="1" x14ac:dyDescent="0.25">
      <c r="A40" s="616"/>
      <c r="B40" s="618"/>
      <c r="C40" s="618"/>
      <c r="D40" s="623"/>
      <c r="E40" s="620"/>
      <c r="F40" s="510" t="s">
        <v>90</v>
      </c>
      <c r="G40" s="511" t="s">
        <v>83</v>
      </c>
      <c r="H40" s="511" t="s">
        <v>84</v>
      </c>
      <c r="I40" s="511" t="s">
        <v>85</v>
      </c>
      <c r="J40" s="511" t="s">
        <v>86</v>
      </c>
      <c r="K40" s="511" t="s">
        <v>125</v>
      </c>
      <c r="L40" s="647"/>
      <c r="M40" s="648"/>
    </row>
    <row r="41" spans="1:13" s="162" customFormat="1" ht="18" x14ac:dyDescent="0.2">
      <c r="A41" s="247"/>
      <c r="B41" s="513" t="str">
        <f>IF(A41="","",(VLOOKUP(A41,PB!$A$9:$AG$46,3)))</f>
        <v/>
      </c>
      <c r="C41" s="513" t="str">
        <f>IF(A41="","",(VLOOKUP(A41,PB!$A$9:$AG$46,2)))</f>
        <v/>
      </c>
      <c r="D41" s="513" t="str">
        <f>IF(A41="","",(VLOOKUP(A41,PB!$A$9:$AG$46,4)))</f>
        <v/>
      </c>
      <c r="E41" s="248"/>
      <c r="F41" s="249"/>
      <c r="G41" s="250"/>
      <c r="H41" s="251"/>
      <c r="I41" s="252"/>
      <c r="J41" s="252"/>
      <c r="K41" s="253"/>
      <c r="L41" s="635"/>
      <c r="M41" s="636"/>
    </row>
    <row r="42" spans="1:13" s="162" customFormat="1" ht="18" x14ac:dyDescent="0.2">
      <c r="A42" s="157"/>
      <c r="B42" s="513" t="str">
        <f>IF(A42="","",(VLOOKUP(A42,PB!$A$9:$AG$46,3)))</f>
        <v/>
      </c>
      <c r="C42" s="513" t="str">
        <f>IF(A42="","",(VLOOKUP(A42,PB!$A$9:$AG$46,2)))</f>
        <v/>
      </c>
      <c r="D42" s="513" t="str">
        <f>IF(A42="","",(VLOOKUP(A42,PB!$A$9:$AG$46,4)))</f>
        <v/>
      </c>
      <c r="F42" s="249"/>
      <c r="G42" s="255"/>
      <c r="H42" s="251"/>
      <c r="I42" s="256"/>
      <c r="J42" s="256"/>
      <c r="K42" s="257"/>
      <c r="L42" s="628"/>
      <c r="M42" s="629"/>
    </row>
    <row r="43" spans="1:13" s="162" customFormat="1" ht="18" x14ac:dyDescent="0.2">
      <c r="A43" s="157"/>
      <c r="B43" s="513" t="str">
        <f>IF(A43="","",(VLOOKUP(A43,PB!$A$9:$AG$46,3)))</f>
        <v/>
      </c>
      <c r="C43" s="513" t="str">
        <f>IF(A43="","",(VLOOKUP(A43,PB!$A$9:$AG$46,2)))</f>
        <v/>
      </c>
      <c r="D43" s="513" t="str">
        <f>IF(A43="","",(VLOOKUP(A43,PB!$A$9:$AG$46,4)))</f>
        <v/>
      </c>
      <c r="E43" s="512"/>
      <c r="F43" s="258"/>
      <c r="G43" s="256"/>
      <c r="H43" s="259"/>
      <c r="I43" s="256"/>
      <c r="J43" s="256"/>
      <c r="K43" s="257"/>
      <c r="L43" s="628"/>
      <c r="M43" s="629"/>
    </row>
    <row r="44" spans="1:13" s="162" customFormat="1" ht="18" x14ac:dyDescent="0.2">
      <c r="A44" s="157"/>
      <c r="B44" s="513" t="str">
        <f>IF(A44="","",(VLOOKUP(A44,PB!$A$9:$AG$46,3)))</f>
        <v/>
      </c>
      <c r="C44" s="513" t="str">
        <f>IF(A44="","",(VLOOKUP(A44,PB!$A$9:$AG$46,2)))</f>
        <v/>
      </c>
      <c r="D44" s="513" t="str">
        <f>IF(A44="","",(VLOOKUP(A44,PB!$A$9:$AG$46,4)))</f>
        <v/>
      </c>
      <c r="E44" s="254"/>
      <c r="F44" s="249"/>
      <c r="G44" s="255"/>
      <c r="H44" s="251"/>
      <c r="I44" s="256"/>
      <c r="J44" s="256"/>
      <c r="K44" s="257"/>
      <c r="L44" s="628"/>
      <c r="M44" s="629"/>
    </row>
    <row r="45" spans="1:13" s="162" customFormat="1" ht="18" x14ac:dyDescent="0.2">
      <c r="A45" s="157"/>
      <c r="B45" s="513" t="str">
        <f>IF(A45="","",(VLOOKUP(A45,PB!$A$9:$AG$46,3)))</f>
        <v/>
      </c>
      <c r="C45" s="513" t="str">
        <f>IF(A45="","",(VLOOKUP(A45,PB!$A$9:$AG$46,2)))</f>
        <v/>
      </c>
      <c r="D45" s="513" t="str">
        <f>IF(A45="","",(VLOOKUP(A45,PB!$A$9:$AG$46,4)))</f>
        <v/>
      </c>
      <c r="E45" s="249"/>
      <c r="F45" s="258"/>
      <c r="G45" s="256"/>
      <c r="H45" s="259"/>
      <c r="I45" s="256"/>
      <c r="J45" s="256"/>
      <c r="K45" s="257"/>
      <c r="L45" s="628"/>
      <c r="M45" s="629"/>
    </row>
    <row r="46" spans="1:13" s="162" customFormat="1" ht="18" x14ac:dyDescent="0.2">
      <c r="A46" s="157"/>
      <c r="B46" s="513" t="str">
        <f>IF(A46="","",(VLOOKUP(A46,PB!$A$9:$AG$46,3)))</f>
        <v/>
      </c>
      <c r="C46" s="513" t="str">
        <f>IF(A46="","",(VLOOKUP(A46,PB!$A$9:$AG$46,2)))</f>
        <v/>
      </c>
      <c r="D46" s="513" t="str">
        <f>IF(A46="","",(VLOOKUP(A46,PB!$A$9:$AG$46,4)))</f>
        <v/>
      </c>
      <c r="E46" s="254"/>
      <c r="F46" s="249"/>
      <c r="G46" s="255"/>
      <c r="H46" s="251"/>
      <c r="I46" s="256"/>
      <c r="J46" s="256"/>
      <c r="K46" s="257"/>
      <c r="L46" s="628"/>
      <c r="M46" s="629"/>
    </row>
    <row r="47" spans="1:13" s="162" customFormat="1" ht="18" x14ac:dyDescent="0.2">
      <c r="A47" s="157"/>
      <c r="B47" s="513" t="str">
        <f>IF(A47="","",(VLOOKUP(A47,PB!$A$9:$AG$46,3)))</f>
        <v/>
      </c>
      <c r="C47" s="513" t="str">
        <f>IF(A47="","",(VLOOKUP(A47,PB!$A$9:$AG$46,2)))</f>
        <v/>
      </c>
      <c r="D47" s="513" t="str">
        <f>IF(A47="","",(VLOOKUP(A47,PB!$A$9:$AG$46,4)))</f>
        <v/>
      </c>
      <c r="E47" s="249"/>
      <c r="F47" s="258"/>
      <c r="G47" s="256"/>
      <c r="H47" s="259"/>
      <c r="I47" s="256"/>
      <c r="J47" s="256"/>
      <c r="K47" s="257"/>
      <c r="L47" s="628"/>
      <c r="M47" s="629"/>
    </row>
    <row r="48" spans="1:13" s="162" customFormat="1" ht="18" x14ac:dyDescent="0.2">
      <c r="A48" s="157"/>
      <c r="B48" s="513" t="str">
        <f>IF(A48="","",(VLOOKUP(A48,PB!$A$9:$AG$46,3)))</f>
        <v/>
      </c>
      <c r="C48" s="513" t="str">
        <f>IF(A48="","",(VLOOKUP(A48,PB!$A$9:$AG$46,2)))</f>
        <v/>
      </c>
      <c r="D48" s="513" t="str">
        <f>IF(A48="","",(VLOOKUP(A48,PB!$A$9:$AG$46,4)))</f>
        <v/>
      </c>
      <c r="E48" s="254"/>
      <c r="F48" s="249"/>
      <c r="G48" s="255"/>
      <c r="H48" s="251"/>
      <c r="I48" s="256"/>
      <c r="J48" s="256"/>
      <c r="K48" s="257"/>
      <c r="L48" s="628"/>
      <c r="M48" s="629"/>
    </row>
    <row r="49" spans="1:13" s="162" customFormat="1" ht="18" x14ac:dyDescent="0.2">
      <c r="A49" s="157"/>
      <c r="B49" s="513" t="str">
        <f>IF(A49="","",(VLOOKUP(A49,PB!$A$9:$AG$46,3)))</f>
        <v/>
      </c>
      <c r="C49" s="513" t="str">
        <f>IF(A49="","",(VLOOKUP(A49,PB!$A$9:$AG$46,2)))</f>
        <v/>
      </c>
      <c r="D49" s="513" t="str">
        <f>IF(A49="","",(VLOOKUP(A49,PB!$A$9:$AG$46,4)))</f>
        <v/>
      </c>
      <c r="E49" s="249"/>
      <c r="F49" s="258"/>
      <c r="G49" s="256"/>
      <c r="H49" s="259"/>
      <c r="I49" s="256"/>
      <c r="J49" s="256"/>
      <c r="K49" s="257"/>
      <c r="L49" s="628"/>
      <c r="M49" s="629"/>
    </row>
    <row r="50" spans="1:13" s="162" customFormat="1" ht="18" x14ac:dyDescent="0.2">
      <c r="A50" s="157"/>
      <c r="B50" s="513" t="str">
        <f>IF(A50="","",(VLOOKUP(A50,PB!$A$9:$AG$46,3)))</f>
        <v/>
      </c>
      <c r="C50" s="513" t="str">
        <f>IF(A50="","",(VLOOKUP(A50,PB!$A$9:$AG$46,2)))</f>
        <v/>
      </c>
      <c r="D50" s="513" t="str">
        <f>IF(A50="","",(VLOOKUP(A50,PB!$A$9:$AG$46,4)))</f>
        <v/>
      </c>
      <c r="E50" s="254"/>
      <c r="F50" s="249"/>
      <c r="G50" s="255"/>
      <c r="H50" s="251"/>
      <c r="I50" s="256"/>
      <c r="J50" s="256"/>
      <c r="K50" s="257"/>
      <c r="L50" s="628"/>
      <c r="M50" s="629"/>
    </row>
    <row r="51" spans="1:13" s="162" customFormat="1" ht="18" x14ac:dyDescent="0.2">
      <c r="A51" s="157"/>
      <c r="B51" s="513" t="str">
        <f>IF(A51="","",(VLOOKUP(A51,PB!$A$9:$AG$46,3)))</f>
        <v/>
      </c>
      <c r="C51" s="513" t="str">
        <f>IF(A51="","",(VLOOKUP(A51,PB!$A$9:$AG$46,2)))</f>
        <v/>
      </c>
      <c r="D51" s="513" t="str">
        <f>IF(A51="","",(VLOOKUP(A51,PB!$A$9:$AG$46,4)))</f>
        <v/>
      </c>
      <c r="E51" s="249"/>
      <c r="F51" s="258"/>
      <c r="G51" s="256"/>
      <c r="H51" s="259"/>
      <c r="I51" s="256"/>
      <c r="J51" s="256"/>
      <c r="K51" s="257"/>
      <c r="L51" s="628"/>
      <c r="M51" s="629"/>
    </row>
    <row r="52" spans="1:13" s="162" customFormat="1" ht="18" x14ac:dyDescent="0.2">
      <c r="A52" s="157"/>
      <c r="B52" s="513" t="str">
        <f>IF(A52="","",(VLOOKUP(A52,PB!$A$9:$AG$46,3)))</f>
        <v/>
      </c>
      <c r="C52" s="513" t="str">
        <f>IF(A52="","",(VLOOKUP(A52,PB!$A$9:$AG$46,2)))</f>
        <v/>
      </c>
      <c r="D52" s="513" t="str">
        <f>IF(A52="","",(VLOOKUP(A52,PB!$A$9:$AG$46,4)))</f>
        <v/>
      </c>
      <c r="E52" s="254"/>
      <c r="F52" s="249"/>
      <c r="G52" s="255"/>
      <c r="H52" s="251"/>
      <c r="I52" s="256"/>
      <c r="J52" s="256"/>
      <c r="K52" s="257"/>
      <c r="L52" s="628"/>
      <c r="M52" s="629"/>
    </row>
    <row r="53" spans="1:13" s="162" customFormat="1" ht="18" x14ac:dyDescent="0.2">
      <c r="A53" s="157"/>
      <c r="B53" s="513" t="str">
        <f>IF(A53="","",(VLOOKUP(A53,PB!$A$9:$AG$46,3)))</f>
        <v/>
      </c>
      <c r="C53" s="513" t="str">
        <f>IF(A53="","",(VLOOKUP(A53,PB!$A$9:$AG$46,2)))</f>
        <v/>
      </c>
      <c r="D53" s="513" t="str">
        <f>IF(A53="","",(VLOOKUP(A53,PB!$A$9:$AG$46,4)))</f>
        <v/>
      </c>
      <c r="E53" s="249"/>
      <c r="F53" s="258"/>
      <c r="G53" s="256"/>
      <c r="H53" s="259"/>
      <c r="I53" s="256"/>
      <c r="J53" s="256"/>
      <c r="K53" s="257"/>
      <c r="L53" s="628"/>
      <c r="M53" s="629"/>
    </row>
    <row r="54" spans="1:13" s="162" customFormat="1" ht="18" x14ac:dyDescent="0.2">
      <c r="A54" s="157"/>
      <c r="B54" s="513" t="str">
        <f>IF(A54="","",(VLOOKUP(A54,PB!$A$9:$AG$46,3)))</f>
        <v/>
      </c>
      <c r="C54" s="513" t="str">
        <f>IF(A54="","",(VLOOKUP(A54,PB!$A$9:$AG$46,2)))</f>
        <v/>
      </c>
      <c r="D54" s="513" t="str">
        <f>IF(A54="","",(VLOOKUP(A54,PB!$A$9:$AG$46,4)))</f>
        <v/>
      </c>
      <c r="E54" s="254"/>
      <c r="F54" s="249"/>
      <c r="G54" s="255"/>
      <c r="H54" s="251"/>
      <c r="I54" s="256"/>
      <c r="J54" s="256"/>
      <c r="K54" s="257"/>
      <c r="L54" s="628"/>
      <c r="M54" s="629"/>
    </row>
    <row r="55" spans="1:13" s="162" customFormat="1" ht="18" x14ac:dyDescent="0.2">
      <c r="A55" s="157"/>
      <c r="B55" s="513" t="str">
        <f>IF(A55="","",(VLOOKUP(A55,PB!$A$9:$AG$46,3)))</f>
        <v/>
      </c>
      <c r="C55" s="513" t="str">
        <f>IF(A55="","",(VLOOKUP(A55,PB!$A$9:$AG$46,2)))</f>
        <v/>
      </c>
      <c r="D55" s="513" t="str">
        <f>IF(A55="","",(VLOOKUP(A55,PB!$A$9:$AG$46,4)))</f>
        <v/>
      </c>
      <c r="E55" s="249"/>
      <c r="F55" s="258"/>
      <c r="G55" s="256"/>
      <c r="H55" s="259"/>
      <c r="I55" s="256"/>
      <c r="J55" s="256"/>
      <c r="K55" s="257"/>
      <c r="L55" s="628"/>
      <c r="M55" s="629"/>
    </row>
    <row r="56" spans="1:13" s="162" customFormat="1" ht="18" x14ac:dyDescent="0.2">
      <c r="A56" s="157"/>
      <c r="B56" s="513" t="str">
        <f>IF(A56="","",(VLOOKUP(A56,PB!$A$9:$AG$46,3)))</f>
        <v/>
      </c>
      <c r="C56" s="513" t="str">
        <f>IF(A56="","",(VLOOKUP(A56,PB!$A$9:$AG$46,2)))</f>
        <v/>
      </c>
      <c r="D56" s="513" t="str">
        <f>IF(A56="","",(VLOOKUP(A56,PB!$A$9:$AG$46,4)))</f>
        <v/>
      </c>
      <c r="E56" s="254"/>
      <c r="F56" s="249"/>
      <c r="G56" s="255"/>
      <c r="H56" s="251"/>
      <c r="I56" s="256"/>
      <c r="J56" s="256"/>
      <c r="K56" s="257"/>
      <c r="L56" s="628"/>
      <c r="M56" s="629"/>
    </row>
    <row r="57" spans="1:13" s="162" customFormat="1" ht="18" x14ac:dyDescent="0.2">
      <c r="A57" s="157"/>
      <c r="B57" s="513" t="str">
        <f>IF(A57="","",(VLOOKUP(A57,PB!$A$9:$AG$46,3)))</f>
        <v/>
      </c>
      <c r="C57" s="513" t="str">
        <f>IF(A57="","",(VLOOKUP(A57,PB!$A$9:$AG$46,2)))</f>
        <v/>
      </c>
      <c r="D57" s="513" t="str">
        <f>IF(A57="","",(VLOOKUP(A57,PB!$A$9:$AG$46,4)))</f>
        <v/>
      </c>
      <c r="E57" s="249"/>
      <c r="F57" s="258"/>
      <c r="G57" s="256"/>
      <c r="H57" s="259"/>
      <c r="I57" s="256"/>
      <c r="J57" s="256"/>
      <c r="K57" s="257"/>
      <c r="L57" s="628"/>
      <c r="M57" s="629"/>
    </row>
    <row r="58" spans="1:13" s="162" customFormat="1" ht="18" x14ac:dyDescent="0.2">
      <c r="A58" s="157"/>
      <c r="B58" s="513" t="str">
        <f>IF(A58="","",(VLOOKUP(A58,PB!$A$9:$AG$46,3)))</f>
        <v/>
      </c>
      <c r="C58" s="513" t="str">
        <f>IF(A58="","",(VLOOKUP(A58,PB!$A$9:$AG$46,2)))</f>
        <v/>
      </c>
      <c r="D58" s="513" t="str">
        <f>IF(A58="","",(VLOOKUP(A58,PB!$A$9:$AG$46,4)))</f>
        <v/>
      </c>
      <c r="E58" s="254"/>
      <c r="F58" s="249"/>
      <c r="G58" s="255"/>
      <c r="H58" s="251"/>
      <c r="I58" s="256"/>
      <c r="J58" s="256"/>
      <c r="K58" s="257"/>
      <c r="L58" s="628"/>
      <c r="M58" s="629"/>
    </row>
    <row r="59" spans="1:13" s="162" customFormat="1" ht="18" x14ac:dyDescent="0.2">
      <c r="A59" s="157"/>
      <c r="B59" s="513" t="str">
        <f>IF(A59="","",(VLOOKUP(A59,PB!$A$9:$AG$46,3)))</f>
        <v/>
      </c>
      <c r="C59" s="513" t="str">
        <f>IF(A59="","",(VLOOKUP(A59,PB!$A$9:$AG$46,2)))</f>
        <v/>
      </c>
      <c r="D59" s="513" t="str">
        <f>IF(A59="","",(VLOOKUP(A59,PB!$A$9:$AG$46,4)))</f>
        <v/>
      </c>
      <c r="E59" s="249"/>
      <c r="F59" s="258"/>
      <c r="G59" s="256"/>
      <c r="H59" s="259"/>
      <c r="I59" s="256"/>
      <c r="J59" s="256"/>
      <c r="K59" s="257"/>
      <c r="L59" s="628"/>
      <c r="M59" s="629"/>
    </row>
    <row r="60" spans="1:13" s="162" customFormat="1" ht="18" x14ac:dyDescent="0.2">
      <c r="A60" s="156"/>
      <c r="B60" s="513" t="str">
        <f>IF(A60="","",(VLOOKUP(A60,PB!$A$9:$AG$46,3)))</f>
        <v/>
      </c>
      <c r="C60" s="513" t="str">
        <f>IF(A60="","",(VLOOKUP(A60,PB!$A$9:$AG$46,2)))</f>
        <v/>
      </c>
      <c r="D60" s="513" t="str">
        <f>IF(A60="","",(VLOOKUP(A60,PB!$A$9:$AG$46,4)))</f>
        <v/>
      </c>
      <c r="E60" s="163"/>
      <c r="F60" s="164"/>
      <c r="G60" s="165"/>
      <c r="H60" s="166"/>
      <c r="I60" s="167"/>
      <c r="J60" s="167"/>
      <c r="K60" s="168"/>
      <c r="L60" s="642"/>
      <c r="M60" s="643"/>
    </row>
    <row r="61" spans="1:13" s="196" customFormat="1" ht="16.5" thickBot="1" x14ac:dyDescent="0.3">
      <c r="A61" s="187"/>
      <c r="B61" s="188"/>
      <c r="C61" s="189" t="s">
        <v>87</v>
      </c>
      <c r="D61" s="189"/>
      <c r="E61" s="190"/>
      <c r="F61" s="191">
        <f>SUM(E41:E60)</f>
        <v>0</v>
      </c>
      <c r="G61" s="192"/>
      <c r="H61" s="193"/>
      <c r="I61" s="192"/>
      <c r="J61" s="192"/>
      <c r="K61" s="194"/>
      <c r="L61" s="194"/>
      <c r="M61" s="195"/>
    </row>
    <row r="62" spans="1:13" ht="17.25" thickTop="1" thickBot="1" x14ac:dyDescent="0.3">
      <c r="A62" s="158"/>
      <c r="B62" s="159"/>
      <c r="C62" s="159"/>
      <c r="D62" s="159"/>
      <c r="E62" s="159"/>
      <c r="F62" s="169"/>
      <c r="G62" s="159"/>
      <c r="H62" s="159"/>
      <c r="I62" s="159"/>
      <c r="J62" s="159"/>
      <c r="K62" s="159"/>
      <c r="L62" s="159"/>
      <c r="M62" s="170"/>
    </row>
  </sheetData>
  <sheetProtection algorithmName="SHA-512" hashValue="0n5DJjKzGgIYaZ6u3QJ2ZAfDxtDT9EFAodBEqxHJ1qQOMy/YJkZD0VFqM5fkqiBvnVUGYr4rRZqAXADkZu8Blg==" saltValue="NBL5/ypBf4kzzsB+ra06tw==" spinCount="100000" sheet="1" formatColumns="0" insertRows="0"/>
  <mergeCells count="74">
    <mergeCell ref="L2:M2"/>
    <mergeCell ref="L39:M40"/>
    <mergeCell ref="L8:M9"/>
    <mergeCell ref="C1:L1"/>
    <mergeCell ref="L28:M28"/>
    <mergeCell ref="L30:M30"/>
    <mergeCell ref="L31:M31"/>
    <mergeCell ref="L32:M32"/>
    <mergeCell ref="L4:M4"/>
    <mergeCell ref="L5:M5"/>
    <mergeCell ref="L6:M6"/>
    <mergeCell ref="L7:M7"/>
    <mergeCell ref="L23:M23"/>
    <mergeCell ref="L24:M24"/>
    <mergeCell ref="L25:M25"/>
    <mergeCell ref="L26:M26"/>
    <mergeCell ref="L56:M56"/>
    <mergeCell ref="L57:M57"/>
    <mergeCell ref="L58:M58"/>
    <mergeCell ref="L59:M59"/>
    <mergeCell ref="L60:M60"/>
    <mergeCell ref="L51:M51"/>
    <mergeCell ref="L52:M52"/>
    <mergeCell ref="L53:M53"/>
    <mergeCell ref="L54:M54"/>
    <mergeCell ref="L55:M55"/>
    <mergeCell ref="L46:M46"/>
    <mergeCell ref="L47:M47"/>
    <mergeCell ref="L48:M48"/>
    <mergeCell ref="L49:M49"/>
    <mergeCell ref="L50:M50"/>
    <mergeCell ref="L41:M41"/>
    <mergeCell ref="L42:M42"/>
    <mergeCell ref="L43:M43"/>
    <mergeCell ref="L44:M44"/>
    <mergeCell ref="L45:M45"/>
    <mergeCell ref="A1:B1"/>
    <mergeCell ref="L35:M35"/>
    <mergeCell ref="L33:M33"/>
    <mergeCell ref="L10:M10"/>
    <mergeCell ref="L11:M11"/>
    <mergeCell ref="L12:M12"/>
    <mergeCell ref="L13:M13"/>
    <mergeCell ref="L14:M14"/>
    <mergeCell ref="L15:M15"/>
    <mergeCell ref="L16:M16"/>
    <mergeCell ref="L17:M17"/>
    <mergeCell ref="A3:M3"/>
    <mergeCell ref="E4:G4"/>
    <mergeCell ref="E5:G5"/>
    <mergeCell ref="A8:A9"/>
    <mergeCell ref="B8:B9"/>
    <mergeCell ref="C8:C9"/>
    <mergeCell ref="E8:E9"/>
    <mergeCell ref="G8:K8"/>
    <mergeCell ref="A34:M34"/>
    <mergeCell ref="E35:G35"/>
    <mergeCell ref="L27:M27"/>
    <mergeCell ref="L18:M18"/>
    <mergeCell ref="L19:M19"/>
    <mergeCell ref="L20:M20"/>
    <mergeCell ref="L21:M21"/>
    <mergeCell ref="L22:M22"/>
    <mergeCell ref="D8:D9"/>
    <mergeCell ref="L36:M36"/>
    <mergeCell ref="L37:M37"/>
    <mergeCell ref="L38:M38"/>
    <mergeCell ref="E36:G36"/>
    <mergeCell ref="A39:A40"/>
    <mergeCell ref="B39:B40"/>
    <mergeCell ref="C39:C40"/>
    <mergeCell ref="E39:E40"/>
    <mergeCell ref="G39:K39"/>
    <mergeCell ref="D39:D40"/>
  </mergeCells>
  <pageMargins left="0.15748031496062992" right="0.15748031496062992" top="0.27559055118110237" bottom="0.62992125984251968" header="0.15748031496062992" footer="0.15748031496062992"/>
  <pageSetup paperSize="9" scale="33" orientation="portrait" blackAndWhite="1" r:id="rId1"/>
  <headerFooter alignWithMargins="0">
    <oddFooter>&amp;LPage &amp;P pf &amp;N&amp;C&amp;G&amp;R&amp;F
&amp;A</oddFooter>
  </headerFooter>
  <rowBreaks count="1" manualBreakCount="1">
    <brk id="40"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R62"/>
  <sheetViews>
    <sheetView showGridLines="0" showZeros="0" view="pageBreakPreview" zoomScale="70" zoomScaleNormal="80" zoomScaleSheetLayoutView="70" workbookViewId="0">
      <selection activeCell="H6" sqref="H6:I6"/>
    </sheetView>
  </sheetViews>
  <sheetFormatPr defaultColWidth="10.28515625" defaultRowHeight="13.5" x14ac:dyDescent="0.25"/>
  <cols>
    <col min="1" max="1" width="20.28515625" style="23" customWidth="1"/>
    <col min="2" max="2" width="19.5703125" style="23" customWidth="1"/>
    <col min="3" max="3" width="18" style="23" customWidth="1"/>
    <col min="4" max="4" width="13.140625" style="23" customWidth="1"/>
    <col min="5" max="5" width="16.28515625" style="23" customWidth="1"/>
    <col min="6" max="6" width="4.7109375" style="23" customWidth="1"/>
    <col min="7" max="7" width="30" style="23" customWidth="1"/>
    <col min="8" max="8" width="2.42578125" style="23" customWidth="1"/>
    <col min="9" max="9" width="18.7109375" style="23" customWidth="1"/>
    <col min="10" max="10" width="5.7109375" style="23" customWidth="1"/>
    <col min="11" max="11" width="12.140625" style="23" customWidth="1"/>
    <col min="12" max="12" width="15" style="23" bestFit="1" customWidth="1"/>
    <col min="13" max="13" width="18.42578125" style="23" customWidth="1"/>
    <col min="14" max="14" width="18.7109375" style="23" bestFit="1" customWidth="1"/>
    <col min="15" max="256" width="10.28515625" style="23"/>
    <col min="257" max="257" width="20.28515625" style="23" customWidth="1"/>
    <col min="258" max="258" width="18.28515625" style="23" customWidth="1"/>
    <col min="259" max="259" width="10" style="23" customWidth="1"/>
    <col min="260" max="260" width="13.140625" style="23" customWidth="1"/>
    <col min="261" max="261" width="16.28515625" style="23" customWidth="1"/>
    <col min="262" max="262" width="4.7109375" style="23" customWidth="1"/>
    <col min="263" max="263" width="17.5703125" style="23" customWidth="1"/>
    <col min="264" max="264" width="2.5703125" style="23" customWidth="1"/>
    <col min="265" max="265" width="18.7109375" style="23" customWidth="1"/>
    <col min="266" max="266" width="5.7109375" style="23" customWidth="1"/>
    <col min="267" max="267" width="12.140625" style="23" customWidth="1"/>
    <col min="268" max="512" width="10.28515625" style="23"/>
    <col min="513" max="513" width="20.28515625" style="23" customWidth="1"/>
    <col min="514" max="514" width="18.28515625" style="23" customWidth="1"/>
    <col min="515" max="515" width="10" style="23" customWidth="1"/>
    <col min="516" max="516" width="13.140625" style="23" customWidth="1"/>
    <col min="517" max="517" width="16.28515625" style="23" customWidth="1"/>
    <col min="518" max="518" width="4.7109375" style="23" customWidth="1"/>
    <col min="519" max="519" width="17.5703125" style="23" customWidth="1"/>
    <col min="520" max="520" width="2.5703125" style="23" customWidth="1"/>
    <col min="521" max="521" width="18.7109375" style="23" customWidth="1"/>
    <col min="522" max="522" width="5.7109375" style="23" customWidth="1"/>
    <col min="523" max="523" width="12.140625" style="23" customWidth="1"/>
    <col min="524" max="768" width="10.28515625" style="23"/>
    <col min="769" max="769" width="20.28515625" style="23" customWidth="1"/>
    <col min="770" max="770" width="18.28515625" style="23" customWidth="1"/>
    <col min="771" max="771" width="10" style="23" customWidth="1"/>
    <col min="772" max="772" width="13.140625" style="23" customWidth="1"/>
    <col min="773" max="773" width="16.28515625" style="23" customWidth="1"/>
    <col min="774" max="774" width="4.7109375" style="23" customWidth="1"/>
    <col min="775" max="775" width="17.5703125" style="23" customWidth="1"/>
    <col min="776" max="776" width="2.5703125" style="23" customWidth="1"/>
    <col min="777" max="777" width="18.7109375" style="23" customWidth="1"/>
    <col min="778" max="778" width="5.7109375" style="23" customWidth="1"/>
    <col min="779" max="779" width="12.140625" style="23" customWidth="1"/>
    <col min="780" max="1024" width="10.28515625" style="23"/>
    <col min="1025" max="1025" width="20.28515625" style="23" customWidth="1"/>
    <col min="1026" max="1026" width="18.28515625" style="23" customWidth="1"/>
    <col min="1027" max="1027" width="10" style="23" customWidth="1"/>
    <col min="1028" max="1028" width="13.140625" style="23" customWidth="1"/>
    <col min="1029" max="1029" width="16.28515625" style="23" customWidth="1"/>
    <col min="1030" max="1030" width="4.7109375" style="23" customWidth="1"/>
    <col min="1031" max="1031" width="17.5703125" style="23" customWidth="1"/>
    <col min="1032" max="1032" width="2.5703125" style="23" customWidth="1"/>
    <col min="1033" max="1033" width="18.7109375" style="23" customWidth="1"/>
    <col min="1034" max="1034" width="5.7109375" style="23" customWidth="1"/>
    <col min="1035" max="1035" width="12.140625" style="23" customWidth="1"/>
    <col min="1036" max="1280" width="10.28515625" style="23"/>
    <col min="1281" max="1281" width="20.28515625" style="23" customWidth="1"/>
    <col min="1282" max="1282" width="18.28515625" style="23" customWidth="1"/>
    <col min="1283" max="1283" width="10" style="23" customWidth="1"/>
    <col min="1284" max="1284" width="13.140625" style="23" customWidth="1"/>
    <col min="1285" max="1285" width="16.28515625" style="23" customWidth="1"/>
    <col min="1286" max="1286" width="4.7109375" style="23" customWidth="1"/>
    <col min="1287" max="1287" width="17.5703125" style="23" customWidth="1"/>
    <col min="1288" max="1288" width="2.5703125" style="23" customWidth="1"/>
    <col min="1289" max="1289" width="18.7109375" style="23" customWidth="1"/>
    <col min="1290" max="1290" width="5.7109375" style="23" customWidth="1"/>
    <col min="1291" max="1291" width="12.140625" style="23" customWidth="1"/>
    <col min="1292" max="1536" width="10.28515625" style="23"/>
    <col min="1537" max="1537" width="20.28515625" style="23" customWidth="1"/>
    <col min="1538" max="1538" width="18.28515625" style="23" customWidth="1"/>
    <col min="1539" max="1539" width="10" style="23" customWidth="1"/>
    <col min="1540" max="1540" width="13.140625" style="23" customWidth="1"/>
    <col min="1541" max="1541" width="16.28515625" style="23" customWidth="1"/>
    <col min="1542" max="1542" width="4.7109375" style="23" customWidth="1"/>
    <col min="1543" max="1543" width="17.5703125" style="23" customWidth="1"/>
    <col min="1544" max="1544" width="2.5703125" style="23" customWidth="1"/>
    <col min="1545" max="1545" width="18.7109375" style="23" customWidth="1"/>
    <col min="1546" max="1546" width="5.7109375" style="23" customWidth="1"/>
    <col min="1547" max="1547" width="12.140625" style="23" customWidth="1"/>
    <col min="1548" max="1792" width="10.28515625" style="23"/>
    <col min="1793" max="1793" width="20.28515625" style="23" customWidth="1"/>
    <col min="1794" max="1794" width="18.28515625" style="23" customWidth="1"/>
    <col min="1795" max="1795" width="10" style="23" customWidth="1"/>
    <col min="1796" max="1796" width="13.140625" style="23" customWidth="1"/>
    <col min="1797" max="1797" width="16.28515625" style="23" customWidth="1"/>
    <col min="1798" max="1798" width="4.7109375" style="23" customWidth="1"/>
    <col min="1799" max="1799" width="17.5703125" style="23" customWidth="1"/>
    <col min="1800" max="1800" width="2.5703125" style="23" customWidth="1"/>
    <col min="1801" max="1801" width="18.7109375" style="23" customWidth="1"/>
    <col min="1802" max="1802" width="5.7109375" style="23" customWidth="1"/>
    <col min="1803" max="1803" width="12.140625" style="23" customWidth="1"/>
    <col min="1804" max="2048" width="10.28515625" style="23"/>
    <col min="2049" max="2049" width="20.28515625" style="23" customWidth="1"/>
    <col min="2050" max="2050" width="18.28515625" style="23" customWidth="1"/>
    <col min="2051" max="2051" width="10" style="23" customWidth="1"/>
    <col min="2052" max="2052" width="13.140625" style="23" customWidth="1"/>
    <col min="2053" max="2053" width="16.28515625" style="23" customWidth="1"/>
    <col min="2054" max="2054" width="4.7109375" style="23" customWidth="1"/>
    <col min="2055" max="2055" width="17.5703125" style="23" customWidth="1"/>
    <col min="2056" max="2056" width="2.5703125" style="23" customWidth="1"/>
    <col min="2057" max="2057" width="18.7109375" style="23" customWidth="1"/>
    <col min="2058" max="2058" width="5.7109375" style="23" customWidth="1"/>
    <col min="2059" max="2059" width="12.140625" style="23" customWidth="1"/>
    <col min="2060" max="2304" width="10.28515625" style="23"/>
    <col min="2305" max="2305" width="20.28515625" style="23" customWidth="1"/>
    <col min="2306" max="2306" width="18.28515625" style="23" customWidth="1"/>
    <col min="2307" max="2307" width="10" style="23" customWidth="1"/>
    <col min="2308" max="2308" width="13.140625" style="23" customWidth="1"/>
    <col min="2309" max="2309" width="16.28515625" style="23" customWidth="1"/>
    <col min="2310" max="2310" width="4.7109375" style="23" customWidth="1"/>
    <col min="2311" max="2311" width="17.5703125" style="23" customWidth="1"/>
    <col min="2312" max="2312" width="2.5703125" style="23" customWidth="1"/>
    <col min="2313" max="2313" width="18.7109375" style="23" customWidth="1"/>
    <col min="2314" max="2314" width="5.7109375" style="23" customWidth="1"/>
    <col min="2315" max="2315" width="12.140625" style="23" customWidth="1"/>
    <col min="2316" max="2560" width="10.28515625" style="23"/>
    <col min="2561" max="2561" width="20.28515625" style="23" customWidth="1"/>
    <col min="2562" max="2562" width="18.28515625" style="23" customWidth="1"/>
    <col min="2563" max="2563" width="10" style="23" customWidth="1"/>
    <col min="2564" max="2564" width="13.140625" style="23" customWidth="1"/>
    <col min="2565" max="2565" width="16.28515625" style="23" customWidth="1"/>
    <col min="2566" max="2566" width="4.7109375" style="23" customWidth="1"/>
    <col min="2567" max="2567" width="17.5703125" style="23" customWidth="1"/>
    <col min="2568" max="2568" width="2.5703125" style="23" customWidth="1"/>
    <col min="2569" max="2569" width="18.7109375" style="23" customWidth="1"/>
    <col min="2570" max="2570" width="5.7109375" style="23" customWidth="1"/>
    <col min="2571" max="2571" width="12.140625" style="23" customWidth="1"/>
    <col min="2572" max="2816" width="10.28515625" style="23"/>
    <col min="2817" max="2817" width="20.28515625" style="23" customWidth="1"/>
    <col min="2818" max="2818" width="18.28515625" style="23" customWidth="1"/>
    <col min="2819" max="2819" width="10" style="23" customWidth="1"/>
    <col min="2820" max="2820" width="13.140625" style="23" customWidth="1"/>
    <col min="2821" max="2821" width="16.28515625" style="23" customWidth="1"/>
    <col min="2822" max="2822" width="4.7109375" style="23" customWidth="1"/>
    <col min="2823" max="2823" width="17.5703125" style="23" customWidth="1"/>
    <col min="2824" max="2824" width="2.5703125" style="23" customWidth="1"/>
    <col min="2825" max="2825" width="18.7109375" style="23" customWidth="1"/>
    <col min="2826" max="2826" width="5.7109375" style="23" customWidth="1"/>
    <col min="2827" max="2827" width="12.140625" style="23" customWidth="1"/>
    <col min="2828" max="3072" width="10.28515625" style="23"/>
    <col min="3073" max="3073" width="20.28515625" style="23" customWidth="1"/>
    <col min="3074" max="3074" width="18.28515625" style="23" customWidth="1"/>
    <col min="3075" max="3075" width="10" style="23" customWidth="1"/>
    <col min="3076" max="3076" width="13.140625" style="23" customWidth="1"/>
    <col min="3077" max="3077" width="16.28515625" style="23" customWidth="1"/>
    <col min="3078" max="3078" width="4.7109375" style="23" customWidth="1"/>
    <col min="3079" max="3079" width="17.5703125" style="23" customWidth="1"/>
    <col min="3080" max="3080" width="2.5703125" style="23" customWidth="1"/>
    <col min="3081" max="3081" width="18.7109375" style="23" customWidth="1"/>
    <col min="3082" max="3082" width="5.7109375" style="23" customWidth="1"/>
    <col min="3083" max="3083" width="12.140625" style="23" customWidth="1"/>
    <col min="3084" max="3328" width="10.28515625" style="23"/>
    <col min="3329" max="3329" width="20.28515625" style="23" customWidth="1"/>
    <col min="3330" max="3330" width="18.28515625" style="23" customWidth="1"/>
    <col min="3331" max="3331" width="10" style="23" customWidth="1"/>
    <col min="3332" max="3332" width="13.140625" style="23" customWidth="1"/>
    <col min="3333" max="3333" width="16.28515625" style="23" customWidth="1"/>
    <col min="3334" max="3334" width="4.7109375" style="23" customWidth="1"/>
    <col min="3335" max="3335" width="17.5703125" style="23" customWidth="1"/>
    <col min="3336" max="3336" width="2.5703125" style="23" customWidth="1"/>
    <col min="3337" max="3337" width="18.7109375" style="23" customWidth="1"/>
    <col min="3338" max="3338" width="5.7109375" style="23" customWidth="1"/>
    <col min="3339" max="3339" width="12.140625" style="23" customWidth="1"/>
    <col min="3340" max="3584" width="10.28515625" style="23"/>
    <col min="3585" max="3585" width="20.28515625" style="23" customWidth="1"/>
    <col min="3586" max="3586" width="18.28515625" style="23" customWidth="1"/>
    <col min="3587" max="3587" width="10" style="23" customWidth="1"/>
    <col min="3588" max="3588" width="13.140625" style="23" customWidth="1"/>
    <col min="3589" max="3589" width="16.28515625" style="23" customWidth="1"/>
    <col min="3590" max="3590" width="4.7109375" style="23" customWidth="1"/>
    <col min="3591" max="3591" width="17.5703125" style="23" customWidth="1"/>
    <col min="3592" max="3592" width="2.5703125" style="23" customWidth="1"/>
    <col min="3593" max="3593" width="18.7109375" style="23" customWidth="1"/>
    <col min="3594" max="3594" width="5.7109375" style="23" customWidth="1"/>
    <col min="3595" max="3595" width="12.140625" style="23" customWidth="1"/>
    <col min="3596" max="3840" width="10.28515625" style="23"/>
    <col min="3841" max="3841" width="20.28515625" style="23" customWidth="1"/>
    <col min="3842" max="3842" width="18.28515625" style="23" customWidth="1"/>
    <col min="3843" max="3843" width="10" style="23" customWidth="1"/>
    <col min="3844" max="3844" width="13.140625" style="23" customWidth="1"/>
    <col min="3845" max="3845" width="16.28515625" style="23" customWidth="1"/>
    <col min="3846" max="3846" width="4.7109375" style="23" customWidth="1"/>
    <col min="3847" max="3847" width="17.5703125" style="23" customWidth="1"/>
    <col min="3848" max="3848" width="2.5703125" style="23" customWidth="1"/>
    <col min="3849" max="3849" width="18.7109375" style="23" customWidth="1"/>
    <col min="3850" max="3850" width="5.7109375" style="23" customWidth="1"/>
    <col min="3851" max="3851" width="12.140625" style="23" customWidth="1"/>
    <col min="3852" max="4096" width="10.28515625" style="23"/>
    <col min="4097" max="4097" width="20.28515625" style="23" customWidth="1"/>
    <col min="4098" max="4098" width="18.28515625" style="23" customWidth="1"/>
    <col min="4099" max="4099" width="10" style="23" customWidth="1"/>
    <col min="4100" max="4100" width="13.140625" style="23" customWidth="1"/>
    <col min="4101" max="4101" width="16.28515625" style="23" customWidth="1"/>
    <col min="4102" max="4102" width="4.7109375" style="23" customWidth="1"/>
    <col min="4103" max="4103" width="17.5703125" style="23" customWidth="1"/>
    <col min="4104" max="4104" width="2.5703125" style="23" customWidth="1"/>
    <col min="4105" max="4105" width="18.7109375" style="23" customWidth="1"/>
    <col min="4106" max="4106" width="5.7109375" style="23" customWidth="1"/>
    <col min="4107" max="4107" width="12.140625" style="23" customWidth="1"/>
    <col min="4108" max="4352" width="10.28515625" style="23"/>
    <col min="4353" max="4353" width="20.28515625" style="23" customWidth="1"/>
    <col min="4354" max="4354" width="18.28515625" style="23" customWidth="1"/>
    <col min="4355" max="4355" width="10" style="23" customWidth="1"/>
    <col min="4356" max="4356" width="13.140625" style="23" customWidth="1"/>
    <col min="4357" max="4357" width="16.28515625" style="23" customWidth="1"/>
    <col min="4358" max="4358" width="4.7109375" style="23" customWidth="1"/>
    <col min="4359" max="4359" width="17.5703125" style="23" customWidth="1"/>
    <col min="4360" max="4360" width="2.5703125" style="23" customWidth="1"/>
    <col min="4361" max="4361" width="18.7109375" style="23" customWidth="1"/>
    <col min="4362" max="4362" width="5.7109375" style="23" customWidth="1"/>
    <col min="4363" max="4363" width="12.140625" style="23" customWidth="1"/>
    <col min="4364" max="4608" width="10.28515625" style="23"/>
    <col min="4609" max="4609" width="20.28515625" style="23" customWidth="1"/>
    <col min="4610" max="4610" width="18.28515625" style="23" customWidth="1"/>
    <col min="4611" max="4611" width="10" style="23" customWidth="1"/>
    <col min="4612" max="4612" width="13.140625" style="23" customWidth="1"/>
    <col min="4613" max="4613" width="16.28515625" style="23" customWidth="1"/>
    <col min="4614" max="4614" width="4.7109375" style="23" customWidth="1"/>
    <col min="4615" max="4615" width="17.5703125" style="23" customWidth="1"/>
    <col min="4616" max="4616" width="2.5703125" style="23" customWidth="1"/>
    <col min="4617" max="4617" width="18.7109375" style="23" customWidth="1"/>
    <col min="4618" max="4618" width="5.7109375" style="23" customWidth="1"/>
    <col min="4619" max="4619" width="12.140625" style="23" customWidth="1"/>
    <col min="4620" max="4864" width="10.28515625" style="23"/>
    <col min="4865" max="4865" width="20.28515625" style="23" customWidth="1"/>
    <col min="4866" max="4866" width="18.28515625" style="23" customWidth="1"/>
    <col min="4867" max="4867" width="10" style="23" customWidth="1"/>
    <col min="4868" max="4868" width="13.140625" style="23" customWidth="1"/>
    <col min="4869" max="4869" width="16.28515625" style="23" customWidth="1"/>
    <col min="4870" max="4870" width="4.7109375" style="23" customWidth="1"/>
    <col min="4871" max="4871" width="17.5703125" style="23" customWidth="1"/>
    <col min="4872" max="4872" width="2.5703125" style="23" customWidth="1"/>
    <col min="4873" max="4873" width="18.7109375" style="23" customWidth="1"/>
    <col min="4874" max="4874" width="5.7109375" style="23" customWidth="1"/>
    <col min="4875" max="4875" width="12.140625" style="23" customWidth="1"/>
    <col min="4876" max="5120" width="10.28515625" style="23"/>
    <col min="5121" max="5121" width="20.28515625" style="23" customWidth="1"/>
    <col min="5122" max="5122" width="18.28515625" style="23" customWidth="1"/>
    <col min="5123" max="5123" width="10" style="23" customWidth="1"/>
    <col min="5124" max="5124" width="13.140625" style="23" customWidth="1"/>
    <col min="5125" max="5125" width="16.28515625" style="23" customWidth="1"/>
    <col min="5126" max="5126" width="4.7109375" style="23" customWidth="1"/>
    <col min="5127" max="5127" width="17.5703125" style="23" customWidth="1"/>
    <col min="5128" max="5128" width="2.5703125" style="23" customWidth="1"/>
    <col min="5129" max="5129" width="18.7109375" style="23" customWidth="1"/>
    <col min="5130" max="5130" width="5.7109375" style="23" customWidth="1"/>
    <col min="5131" max="5131" width="12.140625" style="23" customWidth="1"/>
    <col min="5132" max="5376" width="10.28515625" style="23"/>
    <col min="5377" max="5377" width="20.28515625" style="23" customWidth="1"/>
    <col min="5378" max="5378" width="18.28515625" style="23" customWidth="1"/>
    <col min="5379" max="5379" width="10" style="23" customWidth="1"/>
    <col min="5380" max="5380" width="13.140625" style="23" customWidth="1"/>
    <col min="5381" max="5381" width="16.28515625" style="23" customWidth="1"/>
    <col min="5382" max="5382" width="4.7109375" style="23" customWidth="1"/>
    <col min="5383" max="5383" width="17.5703125" style="23" customWidth="1"/>
    <col min="5384" max="5384" width="2.5703125" style="23" customWidth="1"/>
    <col min="5385" max="5385" width="18.7109375" style="23" customWidth="1"/>
    <col min="5386" max="5386" width="5.7109375" style="23" customWidth="1"/>
    <col min="5387" max="5387" width="12.140625" style="23" customWidth="1"/>
    <col min="5388" max="5632" width="10.28515625" style="23"/>
    <col min="5633" max="5633" width="20.28515625" style="23" customWidth="1"/>
    <col min="5634" max="5634" width="18.28515625" style="23" customWidth="1"/>
    <col min="5635" max="5635" width="10" style="23" customWidth="1"/>
    <col min="5636" max="5636" width="13.140625" style="23" customWidth="1"/>
    <col min="5637" max="5637" width="16.28515625" style="23" customWidth="1"/>
    <col min="5638" max="5638" width="4.7109375" style="23" customWidth="1"/>
    <col min="5639" max="5639" width="17.5703125" style="23" customWidth="1"/>
    <col min="5640" max="5640" width="2.5703125" style="23" customWidth="1"/>
    <col min="5641" max="5641" width="18.7109375" style="23" customWidth="1"/>
    <col min="5642" max="5642" width="5.7109375" style="23" customWidth="1"/>
    <col min="5643" max="5643" width="12.140625" style="23" customWidth="1"/>
    <col min="5644" max="5888" width="10.28515625" style="23"/>
    <col min="5889" max="5889" width="20.28515625" style="23" customWidth="1"/>
    <col min="5890" max="5890" width="18.28515625" style="23" customWidth="1"/>
    <col min="5891" max="5891" width="10" style="23" customWidth="1"/>
    <col min="5892" max="5892" width="13.140625" style="23" customWidth="1"/>
    <col min="5893" max="5893" width="16.28515625" style="23" customWidth="1"/>
    <col min="5894" max="5894" width="4.7109375" style="23" customWidth="1"/>
    <col min="5895" max="5895" width="17.5703125" style="23" customWidth="1"/>
    <col min="5896" max="5896" width="2.5703125" style="23" customWidth="1"/>
    <col min="5897" max="5897" width="18.7109375" style="23" customWidth="1"/>
    <col min="5898" max="5898" width="5.7109375" style="23" customWidth="1"/>
    <col min="5899" max="5899" width="12.140625" style="23" customWidth="1"/>
    <col min="5900" max="6144" width="10.28515625" style="23"/>
    <col min="6145" max="6145" width="20.28515625" style="23" customWidth="1"/>
    <col min="6146" max="6146" width="18.28515625" style="23" customWidth="1"/>
    <col min="6147" max="6147" width="10" style="23" customWidth="1"/>
    <col min="6148" max="6148" width="13.140625" style="23" customWidth="1"/>
    <col min="6149" max="6149" width="16.28515625" style="23" customWidth="1"/>
    <col min="6150" max="6150" width="4.7109375" style="23" customWidth="1"/>
    <col min="6151" max="6151" width="17.5703125" style="23" customWidth="1"/>
    <col min="6152" max="6152" width="2.5703125" style="23" customWidth="1"/>
    <col min="6153" max="6153" width="18.7109375" style="23" customWidth="1"/>
    <col min="6154" max="6154" width="5.7109375" style="23" customWidth="1"/>
    <col min="6155" max="6155" width="12.140625" style="23" customWidth="1"/>
    <col min="6156" max="6400" width="10.28515625" style="23"/>
    <col min="6401" max="6401" width="20.28515625" style="23" customWidth="1"/>
    <col min="6402" max="6402" width="18.28515625" style="23" customWidth="1"/>
    <col min="6403" max="6403" width="10" style="23" customWidth="1"/>
    <col min="6404" max="6404" width="13.140625" style="23" customWidth="1"/>
    <col min="6405" max="6405" width="16.28515625" style="23" customWidth="1"/>
    <col min="6406" max="6406" width="4.7109375" style="23" customWidth="1"/>
    <col min="6407" max="6407" width="17.5703125" style="23" customWidth="1"/>
    <col min="6408" max="6408" width="2.5703125" style="23" customWidth="1"/>
    <col min="6409" max="6409" width="18.7109375" style="23" customWidth="1"/>
    <col min="6410" max="6410" width="5.7109375" style="23" customWidth="1"/>
    <col min="6411" max="6411" width="12.140625" style="23" customWidth="1"/>
    <col min="6412" max="6656" width="10.28515625" style="23"/>
    <col min="6657" max="6657" width="20.28515625" style="23" customWidth="1"/>
    <col min="6658" max="6658" width="18.28515625" style="23" customWidth="1"/>
    <col min="6659" max="6659" width="10" style="23" customWidth="1"/>
    <col min="6660" max="6660" width="13.140625" style="23" customWidth="1"/>
    <col min="6661" max="6661" width="16.28515625" style="23" customWidth="1"/>
    <col min="6662" max="6662" width="4.7109375" style="23" customWidth="1"/>
    <col min="6663" max="6663" width="17.5703125" style="23" customWidth="1"/>
    <col min="6664" max="6664" width="2.5703125" style="23" customWidth="1"/>
    <col min="6665" max="6665" width="18.7109375" style="23" customWidth="1"/>
    <col min="6666" max="6666" width="5.7109375" style="23" customWidth="1"/>
    <col min="6667" max="6667" width="12.140625" style="23" customWidth="1"/>
    <col min="6668" max="6912" width="10.28515625" style="23"/>
    <col min="6913" max="6913" width="20.28515625" style="23" customWidth="1"/>
    <col min="6914" max="6914" width="18.28515625" style="23" customWidth="1"/>
    <col min="6915" max="6915" width="10" style="23" customWidth="1"/>
    <col min="6916" max="6916" width="13.140625" style="23" customWidth="1"/>
    <col min="6917" max="6917" width="16.28515625" style="23" customWidth="1"/>
    <col min="6918" max="6918" width="4.7109375" style="23" customWidth="1"/>
    <col min="6919" max="6919" width="17.5703125" style="23" customWidth="1"/>
    <col min="6920" max="6920" width="2.5703125" style="23" customWidth="1"/>
    <col min="6921" max="6921" width="18.7109375" style="23" customWidth="1"/>
    <col min="6922" max="6922" width="5.7109375" style="23" customWidth="1"/>
    <col min="6923" max="6923" width="12.140625" style="23" customWidth="1"/>
    <col min="6924" max="7168" width="10.28515625" style="23"/>
    <col min="7169" max="7169" width="20.28515625" style="23" customWidth="1"/>
    <col min="7170" max="7170" width="18.28515625" style="23" customWidth="1"/>
    <col min="7171" max="7171" width="10" style="23" customWidth="1"/>
    <col min="7172" max="7172" width="13.140625" style="23" customWidth="1"/>
    <col min="7173" max="7173" width="16.28515625" style="23" customWidth="1"/>
    <col min="7174" max="7174" width="4.7109375" style="23" customWidth="1"/>
    <col min="7175" max="7175" width="17.5703125" style="23" customWidth="1"/>
    <col min="7176" max="7176" width="2.5703125" style="23" customWidth="1"/>
    <col min="7177" max="7177" width="18.7109375" style="23" customWidth="1"/>
    <col min="7178" max="7178" width="5.7109375" style="23" customWidth="1"/>
    <col min="7179" max="7179" width="12.140625" style="23" customWidth="1"/>
    <col min="7180" max="7424" width="10.28515625" style="23"/>
    <col min="7425" max="7425" width="20.28515625" style="23" customWidth="1"/>
    <col min="7426" max="7426" width="18.28515625" style="23" customWidth="1"/>
    <col min="7427" max="7427" width="10" style="23" customWidth="1"/>
    <col min="7428" max="7428" width="13.140625" style="23" customWidth="1"/>
    <col min="7429" max="7429" width="16.28515625" style="23" customWidth="1"/>
    <col min="7430" max="7430" width="4.7109375" style="23" customWidth="1"/>
    <col min="7431" max="7431" width="17.5703125" style="23" customWidth="1"/>
    <col min="7432" max="7432" width="2.5703125" style="23" customWidth="1"/>
    <col min="7433" max="7433" width="18.7109375" style="23" customWidth="1"/>
    <col min="7434" max="7434" width="5.7109375" style="23" customWidth="1"/>
    <col min="7435" max="7435" width="12.140625" style="23" customWidth="1"/>
    <col min="7436" max="7680" width="10.28515625" style="23"/>
    <col min="7681" max="7681" width="20.28515625" style="23" customWidth="1"/>
    <col min="7682" max="7682" width="18.28515625" style="23" customWidth="1"/>
    <col min="7683" max="7683" width="10" style="23" customWidth="1"/>
    <col min="7684" max="7684" width="13.140625" style="23" customWidth="1"/>
    <col min="7685" max="7685" width="16.28515625" style="23" customWidth="1"/>
    <col min="7686" max="7686" width="4.7109375" style="23" customWidth="1"/>
    <col min="7687" max="7687" width="17.5703125" style="23" customWidth="1"/>
    <col min="7688" max="7688" width="2.5703125" style="23" customWidth="1"/>
    <col min="7689" max="7689" width="18.7109375" style="23" customWidth="1"/>
    <col min="7690" max="7690" width="5.7109375" style="23" customWidth="1"/>
    <col min="7691" max="7691" width="12.140625" style="23" customWidth="1"/>
    <col min="7692" max="7936" width="10.28515625" style="23"/>
    <col min="7937" max="7937" width="20.28515625" style="23" customWidth="1"/>
    <col min="7938" max="7938" width="18.28515625" style="23" customWidth="1"/>
    <col min="7939" max="7939" width="10" style="23" customWidth="1"/>
    <col min="7940" max="7940" width="13.140625" style="23" customWidth="1"/>
    <col min="7941" max="7941" width="16.28515625" style="23" customWidth="1"/>
    <col min="7942" max="7942" width="4.7109375" style="23" customWidth="1"/>
    <col min="7943" max="7943" width="17.5703125" style="23" customWidth="1"/>
    <col min="7944" max="7944" width="2.5703125" style="23" customWidth="1"/>
    <col min="7945" max="7945" width="18.7109375" style="23" customWidth="1"/>
    <col min="7946" max="7946" width="5.7109375" style="23" customWidth="1"/>
    <col min="7947" max="7947" width="12.140625" style="23" customWidth="1"/>
    <col min="7948" max="8192" width="10.28515625" style="23"/>
    <col min="8193" max="8193" width="20.28515625" style="23" customWidth="1"/>
    <col min="8194" max="8194" width="18.28515625" style="23" customWidth="1"/>
    <col min="8195" max="8195" width="10" style="23" customWidth="1"/>
    <col min="8196" max="8196" width="13.140625" style="23" customWidth="1"/>
    <col min="8197" max="8197" width="16.28515625" style="23" customWidth="1"/>
    <col min="8198" max="8198" width="4.7109375" style="23" customWidth="1"/>
    <col min="8199" max="8199" width="17.5703125" style="23" customWidth="1"/>
    <col min="8200" max="8200" width="2.5703125" style="23" customWidth="1"/>
    <col min="8201" max="8201" width="18.7109375" style="23" customWidth="1"/>
    <col min="8202" max="8202" width="5.7109375" style="23" customWidth="1"/>
    <col min="8203" max="8203" width="12.140625" style="23" customWidth="1"/>
    <col min="8204" max="8448" width="10.28515625" style="23"/>
    <col min="8449" max="8449" width="20.28515625" style="23" customWidth="1"/>
    <col min="8450" max="8450" width="18.28515625" style="23" customWidth="1"/>
    <col min="8451" max="8451" width="10" style="23" customWidth="1"/>
    <col min="8452" max="8452" width="13.140625" style="23" customWidth="1"/>
    <col min="8453" max="8453" width="16.28515625" style="23" customWidth="1"/>
    <col min="8454" max="8454" width="4.7109375" style="23" customWidth="1"/>
    <col min="8455" max="8455" width="17.5703125" style="23" customWidth="1"/>
    <col min="8456" max="8456" width="2.5703125" style="23" customWidth="1"/>
    <col min="8457" max="8457" width="18.7109375" style="23" customWidth="1"/>
    <col min="8458" max="8458" width="5.7109375" style="23" customWidth="1"/>
    <col min="8459" max="8459" width="12.140625" style="23" customWidth="1"/>
    <col min="8460" max="8704" width="10.28515625" style="23"/>
    <col min="8705" max="8705" width="20.28515625" style="23" customWidth="1"/>
    <col min="8706" max="8706" width="18.28515625" style="23" customWidth="1"/>
    <col min="8707" max="8707" width="10" style="23" customWidth="1"/>
    <col min="8708" max="8708" width="13.140625" style="23" customWidth="1"/>
    <col min="8709" max="8709" width="16.28515625" style="23" customWidth="1"/>
    <col min="8710" max="8710" width="4.7109375" style="23" customWidth="1"/>
    <col min="8711" max="8711" width="17.5703125" style="23" customWidth="1"/>
    <col min="8712" max="8712" width="2.5703125" style="23" customWidth="1"/>
    <col min="8713" max="8713" width="18.7109375" style="23" customWidth="1"/>
    <col min="8714" max="8714" width="5.7109375" style="23" customWidth="1"/>
    <col min="8715" max="8715" width="12.140625" style="23" customWidth="1"/>
    <col min="8716" max="8960" width="10.28515625" style="23"/>
    <col min="8961" max="8961" width="20.28515625" style="23" customWidth="1"/>
    <col min="8962" max="8962" width="18.28515625" style="23" customWidth="1"/>
    <col min="8963" max="8963" width="10" style="23" customWidth="1"/>
    <col min="8964" max="8964" width="13.140625" style="23" customWidth="1"/>
    <col min="8965" max="8965" width="16.28515625" style="23" customWidth="1"/>
    <col min="8966" max="8966" width="4.7109375" style="23" customWidth="1"/>
    <col min="8967" max="8967" width="17.5703125" style="23" customWidth="1"/>
    <col min="8968" max="8968" width="2.5703125" style="23" customWidth="1"/>
    <col min="8969" max="8969" width="18.7109375" style="23" customWidth="1"/>
    <col min="8970" max="8970" width="5.7109375" style="23" customWidth="1"/>
    <col min="8971" max="8971" width="12.140625" style="23" customWidth="1"/>
    <col min="8972" max="9216" width="10.28515625" style="23"/>
    <col min="9217" max="9217" width="20.28515625" style="23" customWidth="1"/>
    <col min="9218" max="9218" width="18.28515625" style="23" customWidth="1"/>
    <col min="9219" max="9219" width="10" style="23" customWidth="1"/>
    <col min="9220" max="9220" width="13.140625" style="23" customWidth="1"/>
    <col min="9221" max="9221" width="16.28515625" style="23" customWidth="1"/>
    <col min="9222" max="9222" width="4.7109375" style="23" customWidth="1"/>
    <col min="9223" max="9223" width="17.5703125" style="23" customWidth="1"/>
    <col min="9224" max="9224" width="2.5703125" style="23" customWidth="1"/>
    <col min="9225" max="9225" width="18.7109375" style="23" customWidth="1"/>
    <col min="9226" max="9226" width="5.7109375" style="23" customWidth="1"/>
    <col min="9227" max="9227" width="12.140625" style="23" customWidth="1"/>
    <col min="9228" max="9472" width="10.28515625" style="23"/>
    <col min="9473" max="9473" width="20.28515625" style="23" customWidth="1"/>
    <col min="9474" max="9474" width="18.28515625" style="23" customWidth="1"/>
    <col min="9475" max="9475" width="10" style="23" customWidth="1"/>
    <col min="9476" max="9476" width="13.140625" style="23" customWidth="1"/>
    <col min="9477" max="9477" width="16.28515625" style="23" customWidth="1"/>
    <col min="9478" max="9478" width="4.7109375" style="23" customWidth="1"/>
    <col min="9479" max="9479" width="17.5703125" style="23" customWidth="1"/>
    <col min="9480" max="9480" width="2.5703125" style="23" customWidth="1"/>
    <col min="9481" max="9481" width="18.7109375" style="23" customWidth="1"/>
    <col min="9482" max="9482" width="5.7109375" style="23" customWidth="1"/>
    <col min="9483" max="9483" width="12.140625" style="23" customWidth="1"/>
    <col min="9484" max="9728" width="10.28515625" style="23"/>
    <col min="9729" max="9729" width="20.28515625" style="23" customWidth="1"/>
    <col min="9730" max="9730" width="18.28515625" style="23" customWidth="1"/>
    <col min="9731" max="9731" width="10" style="23" customWidth="1"/>
    <col min="9732" max="9732" width="13.140625" style="23" customWidth="1"/>
    <col min="9733" max="9733" width="16.28515625" style="23" customWidth="1"/>
    <col min="9734" max="9734" width="4.7109375" style="23" customWidth="1"/>
    <col min="9735" max="9735" width="17.5703125" style="23" customWidth="1"/>
    <col min="9736" max="9736" width="2.5703125" style="23" customWidth="1"/>
    <col min="9737" max="9737" width="18.7109375" style="23" customWidth="1"/>
    <col min="9738" max="9738" width="5.7109375" style="23" customWidth="1"/>
    <col min="9739" max="9739" width="12.140625" style="23" customWidth="1"/>
    <col min="9740" max="9984" width="10.28515625" style="23"/>
    <col min="9985" max="9985" width="20.28515625" style="23" customWidth="1"/>
    <col min="9986" max="9986" width="18.28515625" style="23" customWidth="1"/>
    <col min="9987" max="9987" width="10" style="23" customWidth="1"/>
    <col min="9988" max="9988" width="13.140625" style="23" customWidth="1"/>
    <col min="9989" max="9989" width="16.28515625" style="23" customWidth="1"/>
    <col min="9990" max="9990" width="4.7109375" style="23" customWidth="1"/>
    <col min="9991" max="9991" width="17.5703125" style="23" customWidth="1"/>
    <col min="9992" max="9992" width="2.5703125" style="23" customWidth="1"/>
    <col min="9993" max="9993" width="18.7109375" style="23" customWidth="1"/>
    <col min="9994" max="9994" width="5.7109375" style="23" customWidth="1"/>
    <col min="9995" max="9995" width="12.140625" style="23" customWidth="1"/>
    <col min="9996" max="10240" width="10.28515625" style="23"/>
    <col min="10241" max="10241" width="20.28515625" style="23" customWidth="1"/>
    <col min="10242" max="10242" width="18.28515625" style="23" customWidth="1"/>
    <col min="10243" max="10243" width="10" style="23" customWidth="1"/>
    <col min="10244" max="10244" width="13.140625" style="23" customWidth="1"/>
    <col min="10245" max="10245" width="16.28515625" style="23" customWidth="1"/>
    <col min="10246" max="10246" width="4.7109375" style="23" customWidth="1"/>
    <col min="10247" max="10247" width="17.5703125" style="23" customWidth="1"/>
    <col min="10248" max="10248" width="2.5703125" style="23" customWidth="1"/>
    <col min="10249" max="10249" width="18.7109375" style="23" customWidth="1"/>
    <col min="10250" max="10250" width="5.7109375" style="23" customWidth="1"/>
    <col min="10251" max="10251" width="12.140625" style="23" customWidth="1"/>
    <col min="10252" max="10496" width="10.28515625" style="23"/>
    <col min="10497" max="10497" width="20.28515625" style="23" customWidth="1"/>
    <col min="10498" max="10498" width="18.28515625" style="23" customWidth="1"/>
    <col min="10499" max="10499" width="10" style="23" customWidth="1"/>
    <col min="10500" max="10500" width="13.140625" style="23" customWidth="1"/>
    <col min="10501" max="10501" width="16.28515625" style="23" customWidth="1"/>
    <col min="10502" max="10502" width="4.7109375" style="23" customWidth="1"/>
    <col min="10503" max="10503" width="17.5703125" style="23" customWidth="1"/>
    <col min="10504" max="10504" width="2.5703125" style="23" customWidth="1"/>
    <col min="10505" max="10505" width="18.7109375" style="23" customWidth="1"/>
    <col min="10506" max="10506" width="5.7109375" style="23" customWidth="1"/>
    <col min="10507" max="10507" width="12.140625" style="23" customWidth="1"/>
    <col min="10508" max="10752" width="10.28515625" style="23"/>
    <col min="10753" max="10753" width="20.28515625" style="23" customWidth="1"/>
    <col min="10754" max="10754" width="18.28515625" style="23" customWidth="1"/>
    <col min="10755" max="10755" width="10" style="23" customWidth="1"/>
    <col min="10756" max="10756" width="13.140625" style="23" customWidth="1"/>
    <col min="10757" max="10757" width="16.28515625" style="23" customWidth="1"/>
    <col min="10758" max="10758" width="4.7109375" style="23" customWidth="1"/>
    <col min="10759" max="10759" width="17.5703125" style="23" customWidth="1"/>
    <col min="10760" max="10760" width="2.5703125" style="23" customWidth="1"/>
    <col min="10761" max="10761" width="18.7109375" style="23" customWidth="1"/>
    <col min="10762" max="10762" width="5.7109375" style="23" customWidth="1"/>
    <col min="10763" max="10763" width="12.140625" style="23" customWidth="1"/>
    <col min="10764" max="11008" width="10.28515625" style="23"/>
    <col min="11009" max="11009" width="20.28515625" style="23" customWidth="1"/>
    <col min="11010" max="11010" width="18.28515625" style="23" customWidth="1"/>
    <col min="11011" max="11011" width="10" style="23" customWidth="1"/>
    <col min="11012" max="11012" width="13.140625" style="23" customWidth="1"/>
    <col min="11013" max="11013" width="16.28515625" style="23" customWidth="1"/>
    <col min="11014" max="11014" width="4.7109375" style="23" customWidth="1"/>
    <col min="11015" max="11015" width="17.5703125" style="23" customWidth="1"/>
    <col min="11016" max="11016" width="2.5703125" style="23" customWidth="1"/>
    <col min="11017" max="11017" width="18.7109375" style="23" customWidth="1"/>
    <col min="11018" max="11018" width="5.7109375" style="23" customWidth="1"/>
    <col min="11019" max="11019" width="12.140625" style="23" customWidth="1"/>
    <col min="11020" max="11264" width="10.28515625" style="23"/>
    <col min="11265" max="11265" width="20.28515625" style="23" customWidth="1"/>
    <col min="11266" max="11266" width="18.28515625" style="23" customWidth="1"/>
    <col min="11267" max="11267" width="10" style="23" customWidth="1"/>
    <col min="11268" max="11268" width="13.140625" style="23" customWidth="1"/>
    <col min="11269" max="11269" width="16.28515625" style="23" customWidth="1"/>
    <col min="11270" max="11270" width="4.7109375" style="23" customWidth="1"/>
    <col min="11271" max="11271" width="17.5703125" style="23" customWidth="1"/>
    <col min="11272" max="11272" width="2.5703125" style="23" customWidth="1"/>
    <col min="11273" max="11273" width="18.7109375" style="23" customWidth="1"/>
    <col min="11274" max="11274" width="5.7109375" style="23" customWidth="1"/>
    <col min="11275" max="11275" width="12.140625" style="23" customWidth="1"/>
    <col min="11276" max="11520" width="10.28515625" style="23"/>
    <col min="11521" max="11521" width="20.28515625" style="23" customWidth="1"/>
    <col min="11522" max="11522" width="18.28515625" style="23" customWidth="1"/>
    <col min="11523" max="11523" width="10" style="23" customWidth="1"/>
    <col min="11524" max="11524" width="13.140625" style="23" customWidth="1"/>
    <col min="11525" max="11525" width="16.28515625" style="23" customWidth="1"/>
    <col min="11526" max="11526" width="4.7109375" style="23" customWidth="1"/>
    <col min="11527" max="11527" width="17.5703125" style="23" customWidth="1"/>
    <col min="11528" max="11528" width="2.5703125" style="23" customWidth="1"/>
    <col min="11529" max="11529" width="18.7109375" style="23" customWidth="1"/>
    <col min="11530" max="11530" width="5.7109375" style="23" customWidth="1"/>
    <col min="11531" max="11531" width="12.140625" style="23" customWidth="1"/>
    <col min="11532" max="11776" width="10.28515625" style="23"/>
    <col min="11777" max="11777" width="20.28515625" style="23" customWidth="1"/>
    <col min="11778" max="11778" width="18.28515625" style="23" customWidth="1"/>
    <col min="11779" max="11779" width="10" style="23" customWidth="1"/>
    <col min="11780" max="11780" width="13.140625" style="23" customWidth="1"/>
    <col min="11781" max="11781" width="16.28515625" style="23" customWidth="1"/>
    <col min="11782" max="11782" width="4.7109375" style="23" customWidth="1"/>
    <col min="11783" max="11783" width="17.5703125" style="23" customWidth="1"/>
    <col min="11784" max="11784" width="2.5703125" style="23" customWidth="1"/>
    <col min="11785" max="11785" width="18.7109375" style="23" customWidth="1"/>
    <col min="11786" max="11786" width="5.7109375" style="23" customWidth="1"/>
    <col min="11787" max="11787" width="12.140625" style="23" customWidth="1"/>
    <col min="11788" max="12032" width="10.28515625" style="23"/>
    <col min="12033" max="12033" width="20.28515625" style="23" customWidth="1"/>
    <col min="12034" max="12034" width="18.28515625" style="23" customWidth="1"/>
    <col min="12035" max="12035" width="10" style="23" customWidth="1"/>
    <col min="12036" max="12036" width="13.140625" style="23" customWidth="1"/>
    <col min="12037" max="12037" width="16.28515625" style="23" customWidth="1"/>
    <col min="12038" max="12038" width="4.7109375" style="23" customWidth="1"/>
    <col min="12039" max="12039" width="17.5703125" style="23" customWidth="1"/>
    <col min="12040" max="12040" width="2.5703125" style="23" customWidth="1"/>
    <col min="12041" max="12041" width="18.7109375" style="23" customWidth="1"/>
    <col min="12042" max="12042" width="5.7109375" style="23" customWidth="1"/>
    <col min="12043" max="12043" width="12.140625" style="23" customWidth="1"/>
    <col min="12044" max="12288" width="10.28515625" style="23"/>
    <col min="12289" max="12289" width="20.28515625" style="23" customWidth="1"/>
    <col min="12290" max="12290" width="18.28515625" style="23" customWidth="1"/>
    <col min="12291" max="12291" width="10" style="23" customWidth="1"/>
    <col min="12292" max="12292" width="13.140625" style="23" customWidth="1"/>
    <col min="12293" max="12293" width="16.28515625" style="23" customWidth="1"/>
    <col min="12294" max="12294" width="4.7109375" style="23" customWidth="1"/>
    <col min="12295" max="12295" width="17.5703125" style="23" customWidth="1"/>
    <col min="12296" max="12296" width="2.5703125" style="23" customWidth="1"/>
    <col min="12297" max="12297" width="18.7109375" style="23" customWidth="1"/>
    <col min="12298" max="12298" width="5.7109375" style="23" customWidth="1"/>
    <col min="12299" max="12299" width="12.140625" style="23" customWidth="1"/>
    <col min="12300" max="12544" width="10.28515625" style="23"/>
    <col min="12545" max="12545" width="20.28515625" style="23" customWidth="1"/>
    <col min="12546" max="12546" width="18.28515625" style="23" customWidth="1"/>
    <col min="12547" max="12547" width="10" style="23" customWidth="1"/>
    <col min="12548" max="12548" width="13.140625" style="23" customWidth="1"/>
    <col min="12549" max="12549" width="16.28515625" style="23" customWidth="1"/>
    <col min="12550" max="12550" width="4.7109375" style="23" customWidth="1"/>
    <col min="12551" max="12551" width="17.5703125" style="23" customWidth="1"/>
    <col min="12552" max="12552" width="2.5703125" style="23" customWidth="1"/>
    <col min="12553" max="12553" width="18.7109375" style="23" customWidth="1"/>
    <col min="12554" max="12554" width="5.7109375" style="23" customWidth="1"/>
    <col min="12555" max="12555" width="12.140625" style="23" customWidth="1"/>
    <col min="12556" max="12800" width="10.28515625" style="23"/>
    <col min="12801" max="12801" width="20.28515625" style="23" customWidth="1"/>
    <col min="12802" max="12802" width="18.28515625" style="23" customWidth="1"/>
    <col min="12803" max="12803" width="10" style="23" customWidth="1"/>
    <col min="12804" max="12804" width="13.140625" style="23" customWidth="1"/>
    <col min="12805" max="12805" width="16.28515625" style="23" customWidth="1"/>
    <col min="12806" max="12806" width="4.7109375" style="23" customWidth="1"/>
    <col min="12807" max="12807" width="17.5703125" style="23" customWidth="1"/>
    <col min="12808" max="12808" width="2.5703125" style="23" customWidth="1"/>
    <col min="12809" max="12809" width="18.7109375" style="23" customWidth="1"/>
    <col min="12810" max="12810" width="5.7109375" style="23" customWidth="1"/>
    <col min="12811" max="12811" width="12.140625" style="23" customWidth="1"/>
    <col min="12812" max="13056" width="10.28515625" style="23"/>
    <col min="13057" max="13057" width="20.28515625" style="23" customWidth="1"/>
    <col min="13058" max="13058" width="18.28515625" style="23" customWidth="1"/>
    <col min="13059" max="13059" width="10" style="23" customWidth="1"/>
    <col min="13060" max="13060" width="13.140625" style="23" customWidth="1"/>
    <col min="13061" max="13061" width="16.28515625" style="23" customWidth="1"/>
    <col min="13062" max="13062" width="4.7109375" style="23" customWidth="1"/>
    <col min="13063" max="13063" width="17.5703125" style="23" customWidth="1"/>
    <col min="13064" max="13064" width="2.5703125" style="23" customWidth="1"/>
    <col min="13065" max="13065" width="18.7109375" style="23" customWidth="1"/>
    <col min="13066" max="13066" width="5.7109375" style="23" customWidth="1"/>
    <col min="13067" max="13067" width="12.140625" style="23" customWidth="1"/>
    <col min="13068" max="13312" width="10.28515625" style="23"/>
    <col min="13313" max="13313" width="20.28515625" style="23" customWidth="1"/>
    <col min="13314" max="13314" width="18.28515625" style="23" customWidth="1"/>
    <col min="13315" max="13315" width="10" style="23" customWidth="1"/>
    <col min="13316" max="13316" width="13.140625" style="23" customWidth="1"/>
    <col min="13317" max="13317" width="16.28515625" style="23" customWidth="1"/>
    <col min="13318" max="13318" width="4.7109375" style="23" customWidth="1"/>
    <col min="13319" max="13319" width="17.5703125" style="23" customWidth="1"/>
    <col min="13320" max="13320" width="2.5703125" style="23" customWidth="1"/>
    <col min="13321" max="13321" width="18.7109375" style="23" customWidth="1"/>
    <col min="13322" max="13322" width="5.7109375" style="23" customWidth="1"/>
    <col min="13323" max="13323" width="12.140625" style="23" customWidth="1"/>
    <col min="13324" max="13568" width="10.28515625" style="23"/>
    <col min="13569" max="13569" width="20.28515625" style="23" customWidth="1"/>
    <col min="13570" max="13570" width="18.28515625" style="23" customWidth="1"/>
    <col min="13571" max="13571" width="10" style="23" customWidth="1"/>
    <col min="13572" max="13572" width="13.140625" style="23" customWidth="1"/>
    <col min="13573" max="13573" width="16.28515625" style="23" customWidth="1"/>
    <col min="13574" max="13574" width="4.7109375" style="23" customWidth="1"/>
    <col min="13575" max="13575" width="17.5703125" style="23" customWidth="1"/>
    <col min="13576" max="13576" width="2.5703125" style="23" customWidth="1"/>
    <col min="13577" max="13577" width="18.7109375" style="23" customWidth="1"/>
    <col min="13578" max="13578" width="5.7109375" style="23" customWidth="1"/>
    <col min="13579" max="13579" width="12.140625" style="23" customWidth="1"/>
    <col min="13580" max="13824" width="10.28515625" style="23"/>
    <col min="13825" max="13825" width="20.28515625" style="23" customWidth="1"/>
    <col min="13826" max="13826" width="18.28515625" style="23" customWidth="1"/>
    <col min="13827" max="13827" width="10" style="23" customWidth="1"/>
    <col min="13828" max="13828" width="13.140625" style="23" customWidth="1"/>
    <col min="13829" max="13829" width="16.28515625" style="23" customWidth="1"/>
    <col min="13830" max="13830" width="4.7109375" style="23" customWidth="1"/>
    <col min="13831" max="13831" width="17.5703125" style="23" customWidth="1"/>
    <col min="13832" max="13832" width="2.5703125" style="23" customWidth="1"/>
    <col min="13833" max="13833" width="18.7109375" style="23" customWidth="1"/>
    <col min="13834" max="13834" width="5.7109375" style="23" customWidth="1"/>
    <col min="13835" max="13835" width="12.140625" style="23" customWidth="1"/>
    <col min="13836" max="14080" width="10.28515625" style="23"/>
    <col min="14081" max="14081" width="20.28515625" style="23" customWidth="1"/>
    <col min="14082" max="14082" width="18.28515625" style="23" customWidth="1"/>
    <col min="14083" max="14083" width="10" style="23" customWidth="1"/>
    <col min="14084" max="14084" width="13.140625" style="23" customWidth="1"/>
    <col min="14085" max="14085" width="16.28515625" style="23" customWidth="1"/>
    <col min="14086" max="14086" width="4.7109375" style="23" customWidth="1"/>
    <col min="14087" max="14087" width="17.5703125" style="23" customWidth="1"/>
    <col min="14088" max="14088" width="2.5703125" style="23" customWidth="1"/>
    <col min="14089" max="14089" width="18.7109375" style="23" customWidth="1"/>
    <col min="14090" max="14090" width="5.7109375" style="23" customWidth="1"/>
    <col min="14091" max="14091" width="12.140625" style="23" customWidth="1"/>
    <col min="14092" max="14336" width="10.28515625" style="23"/>
    <col min="14337" max="14337" width="20.28515625" style="23" customWidth="1"/>
    <col min="14338" max="14338" width="18.28515625" style="23" customWidth="1"/>
    <col min="14339" max="14339" width="10" style="23" customWidth="1"/>
    <col min="14340" max="14340" width="13.140625" style="23" customWidth="1"/>
    <col min="14341" max="14341" width="16.28515625" style="23" customWidth="1"/>
    <col min="14342" max="14342" width="4.7109375" style="23" customWidth="1"/>
    <col min="14343" max="14343" width="17.5703125" style="23" customWidth="1"/>
    <col min="14344" max="14344" width="2.5703125" style="23" customWidth="1"/>
    <col min="14345" max="14345" width="18.7109375" style="23" customWidth="1"/>
    <col min="14346" max="14346" width="5.7109375" style="23" customWidth="1"/>
    <col min="14347" max="14347" width="12.140625" style="23" customWidth="1"/>
    <col min="14348" max="14592" width="10.28515625" style="23"/>
    <col min="14593" max="14593" width="20.28515625" style="23" customWidth="1"/>
    <col min="14594" max="14594" width="18.28515625" style="23" customWidth="1"/>
    <col min="14595" max="14595" width="10" style="23" customWidth="1"/>
    <col min="14596" max="14596" width="13.140625" style="23" customWidth="1"/>
    <col min="14597" max="14597" width="16.28515625" style="23" customWidth="1"/>
    <col min="14598" max="14598" width="4.7109375" style="23" customWidth="1"/>
    <col min="14599" max="14599" width="17.5703125" style="23" customWidth="1"/>
    <col min="14600" max="14600" width="2.5703125" style="23" customWidth="1"/>
    <col min="14601" max="14601" width="18.7109375" style="23" customWidth="1"/>
    <col min="14602" max="14602" width="5.7109375" style="23" customWidth="1"/>
    <col min="14603" max="14603" width="12.140625" style="23" customWidth="1"/>
    <col min="14604" max="14848" width="10.28515625" style="23"/>
    <col min="14849" max="14849" width="20.28515625" style="23" customWidth="1"/>
    <col min="14850" max="14850" width="18.28515625" style="23" customWidth="1"/>
    <col min="14851" max="14851" width="10" style="23" customWidth="1"/>
    <col min="14852" max="14852" width="13.140625" style="23" customWidth="1"/>
    <col min="14853" max="14853" width="16.28515625" style="23" customWidth="1"/>
    <col min="14854" max="14854" width="4.7109375" style="23" customWidth="1"/>
    <col min="14855" max="14855" width="17.5703125" style="23" customWidth="1"/>
    <col min="14856" max="14856" width="2.5703125" style="23" customWidth="1"/>
    <col min="14857" max="14857" width="18.7109375" style="23" customWidth="1"/>
    <col min="14858" max="14858" width="5.7109375" style="23" customWidth="1"/>
    <col min="14859" max="14859" width="12.140625" style="23" customWidth="1"/>
    <col min="14860" max="15104" width="10.28515625" style="23"/>
    <col min="15105" max="15105" width="20.28515625" style="23" customWidth="1"/>
    <col min="15106" max="15106" width="18.28515625" style="23" customWidth="1"/>
    <col min="15107" max="15107" width="10" style="23" customWidth="1"/>
    <col min="15108" max="15108" width="13.140625" style="23" customWidth="1"/>
    <col min="15109" max="15109" width="16.28515625" style="23" customWidth="1"/>
    <col min="15110" max="15110" width="4.7109375" style="23" customWidth="1"/>
    <col min="15111" max="15111" width="17.5703125" style="23" customWidth="1"/>
    <col min="15112" max="15112" width="2.5703125" style="23" customWidth="1"/>
    <col min="15113" max="15113" width="18.7109375" style="23" customWidth="1"/>
    <col min="15114" max="15114" width="5.7109375" style="23" customWidth="1"/>
    <col min="15115" max="15115" width="12.140625" style="23" customWidth="1"/>
    <col min="15116" max="15360" width="10.28515625" style="23"/>
    <col min="15361" max="15361" width="20.28515625" style="23" customWidth="1"/>
    <col min="15362" max="15362" width="18.28515625" style="23" customWidth="1"/>
    <col min="15363" max="15363" width="10" style="23" customWidth="1"/>
    <col min="15364" max="15364" width="13.140625" style="23" customWidth="1"/>
    <col min="15365" max="15365" width="16.28515625" style="23" customWidth="1"/>
    <col min="15366" max="15366" width="4.7109375" style="23" customWidth="1"/>
    <col min="15367" max="15367" width="17.5703125" style="23" customWidth="1"/>
    <col min="15368" max="15368" width="2.5703125" style="23" customWidth="1"/>
    <col min="15369" max="15369" width="18.7109375" style="23" customWidth="1"/>
    <col min="15370" max="15370" width="5.7109375" style="23" customWidth="1"/>
    <col min="15371" max="15371" width="12.140625" style="23" customWidth="1"/>
    <col min="15372" max="15616" width="10.28515625" style="23"/>
    <col min="15617" max="15617" width="20.28515625" style="23" customWidth="1"/>
    <col min="15618" max="15618" width="18.28515625" style="23" customWidth="1"/>
    <col min="15619" max="15619" width="10" style="23" customWidth="1"/>
    <col min="15620" max="15620" width="13.140625" style="23" customWidth="1"/>
    <col min="15621" max="15621" width="16.28515625" style="23" customWidth="1"/>
    <col min="15622" max="15622" width="4.7109375" style="23" customWidth="1"/>
    <col min="15623" max="15623" width="17.5703125" style="23" customWidth="1"/>
    <col min="15624" max="15624" width="2.5703125" style="23" customWidth="1"/>
    <col min="15625" max="15625" width="18.7109375" style="23" customWidth="1"/>
    <col min="15626" max="15626" width="5.7109375" style="23" customWidth="1"/>
    <col min="15627" max="15627" width="12.140625" style="23" customWidth="1"/>
    <col min="15628" max="15872" width="10.28515625" style="23"/>
    <col min="15873" max="15873" width="20.28515625" style="23" customWidth="1"/>
    <col min="15874" max="15874" width="18.28515625" style="23" customWidth="1"/>
    <col min="15875" max="15875" width="10" style="23" customWidth="1"/>
    <col min="15876" max="15876" width="13.140625" style="23" customWidth="1"/>
    <col min="15877" max="15877" width="16.28515625" style="23" customWidth="1"/>
    <col min="15878" max="15878" width="4.7109375" style="23" customWidth="1"/>
    <col min="15879" max="15879" width="17.5703125" style="23" customWidth="1"/>
    <col min="15880" max="15880" width="2.5703125" style="23" customWidth="1"/>
    <col min="15881" max="15881" width="18.7109375" style="23" customWidth="1"/>
    <col min="15882" max="15882" width="5.7109375" style="23" customWidth="1"/>
    <col min="15883" max="15883" width="12.140625" style="23" customWidth="1"/>
    <col min="15884" max="16128" width="10.28515625" style="23"/>
    <col min="16129" max="16129" width="20.28515625" style="23" customWidth="1"/>
    <col min="16130" max="16130" width="18.28515625" style="23" customWidth="1"/>
    <col min="16131" max="16131" width="10" style="23" customWidth="1"/>
    <col min="16132" max="16132" width="13.140625" style="23" customWidth="1"/>
    <col min="16133" max="16133" width="16.28515625" style="23" customWidth="1"/>
    <col min="16134" max="16134" width="4.7109375" style="23" customWidth="1"/>
    <col min="16135" max="16135" width="17.5703125" style="23" customWidth="1"/>
    <col min="16136" max="16136" width="2.5703125" style="23" customWidth="1"/>
    <col min="16137" max="16137" width="18.7109375" style="23" customWidth="1"/>
    <col min="16138" max="16138" width="5.7109375" style="23" customWidth="1"/>
    <col min="16139" max="16139" width="12.140625" style="23" customWidth="1"/>
    <col min="16140" max="16384" width="10.28515625" style="23"/>
  </cols>
  <sheetData>
    <row r="1" spans="1:14" s="8" customFormat="1" ht="19.5" customHeight="1" x14ac:dyDescent="0.25">
      <c r="A1" s="3" t="s">
        <v>179</v>
      </c>
      <c r="B1" s="4"/>
      <c r="C1" s="4"/>
      <c r="D1" s="4"/>
      <c r="E1" s="4"/>
      <c r="F1" s="4"/>
      <c r="G1" s="4"/>
      <c r="H1" s="5"/>
      <c r="I1" s="6"/>
      <c r="J1" s="7"/>
    </row>
    <row r="2" spans="1:14" s="12" customFormat="1" ht="15.75" x14ac:dyDescent="0.25">
      <c r="A2" s="9"/>
      <c r="B2" s="10"/>
      <c r="C2" s="10"/>
      <c r="D2" s="10"/>
      <c r="E2" s="10"/>
      <c r="F2" s="10"/>
      <c r="G2" s="10"/>
      <c r="H2" s="10"/>
      <c r="I2" s="10"/>
      <c r="J2" s="11"/>
    </row>
    <row r="3" spans="1:14" s="12" customFormat="1" ht="31.5" customHeight="1" x14ac:dyDescent="0.25">
      <c r="A3" s="655" t="s">
        <v>0</v>
      </c>
      <c r="B3" s="656"/>
      <c r="C3" s="656"/>
      <c r="D3" s="656"/>
      <c r="E3" s="656"/>
      <c r="F3" s="656"/>
      <c r="G3" s="656"/>
      <c r="H3" s="656"/>
      <c r="I3" s="656"/>
      <c r="J3" s="657"/>
    </row>
    <row r="4" spans="1:14" s="8" customFormat="1" ht="26.25" customHeight="1" x14ac:dyDescent="0.25">
      <c r="A4" s="658">
        <f>Input!$C$4</f>
        <v>0</v>
      </c>
      <c r="B4" s="659"/>
      <c r="C4" s="659"/>
      <c r="D4" s="659"/>
      <c r="E4" s="659"/>
      <c r="F4" s="659"/>
      <c r="G4" s="659"/>
      <c r="H4" s="659"/>
      <c r="I4" s="659"/>
      <c r="J4" s="660"/>
    </row>
    <row r="5" spans="1:14" s="8" customFormat="1" ht="18.75" x14ac:dyDescent="0.25">
      <c r="A5" s="13"/>
      <c r="B5" s="14"/>
      <c r="C5" s="14"/>
      <c r="D5" s="14"/>
      <c r="E5" s="14"/>
      <c r="F5" s="14"/>
      <c r="G5" s="14"/>
      <c r="H5" s="14"/>
      <c r="I5" s="14"/>
      <c r="J5" s="15"/>
    </row>
    <row r="6" spans="1:14" s="20" customFormat="1" ht="22.5" customHeight="1" x14ac:dyDescent="0.25">
      <c r="A6" s="16" t="s">
        <v>1</v>
      </c>
      <c r="B6" s="661" t="e">
        <f>VLOOKUP($L$6,PB!$A$9:$AG$46,2)</f>
        <v>#N/A</v>
      </c>
      <c r="C6" s="661"/>
      <c r="D6" s="661"/>
      <c r="E6" s="661"/>
      <c r="F6" s="14"/>
      <c r="G6" s="17" t="s">
        <v>177</v>
      </c>
      <c r="H6" s="662" t="e">
        <f>VLOOKUP($L$6,PB!$A$9:$AG$46,4)</f>
        <v>#N/A</v>
      </c>
      <c r="I6" s="662"/>
      <c r="J6" s="15"/>
      <c r="K6" s="19" t="s">
        <v>2</v>
      </c>
      <c r="L6" s="1">
        <v>1</v>
      </c>
    </row>
    <row r="7" spans="1:14" s="8" customFormat="1" ht="18.75" x14ac:dyDescent="0.25">
      <c r="A7" s="16" t="s">
        <v>3</v>
      </c>
      <c r="B7" s="661" t="e">
        <f>VLOOKUP($L$6,PB!$A$9:$AG$46,3)</f>
        <v>#N/A</v>
      </c>
      <c r="C7" s="661"/>
      <c r="D7" s="14"/>
      <c r="E7" s="14"/>
      <c r="F7" s="14"/>
      <c r="G7" s="17" t="s">
        <v>4</v>
      </c>
      <c r="H7" s="662" t="e">
        <f>VLOOKUP($L$6,PB!$A$9:$AG$46,5)</f>
        <v>#N/A</v>
      </c>
      <c r="I7" s="662"/>
      <c r="J7" s="15"/>
    </row>
    <row r="8" spans="1:14" s="20" customFormat="1" ht="18.75" x14ac:dyDescent="0.25">
      <c r="A8" s="16" t="s">
        <v>5</v>
      </c>
      <c r="B8" s="651" t="e">
        <f>VLOOKUP($L$6,Input!$A$8:$F$43,5)</f>
        <v>#N/A</v>
      </c>
      <c r="C8" s="651"/>
      <c r="D8" s="14"/>
      <c r="E8" s="14"/>
      <c r="F8" s="21"/>
      <c r="G8" s="17" t="s">
        <v>176</v>
      </c>
      <c r="H8" s="14"/>
      <c r="I8" s="14"/>
      <c r="J8" s="15"/>
    </row>
    <row r="9" spans="1:14" ht="18.75" x14ac:dyDescent="0.25">
      <c r="A9" s="16" t="s">
        <v>138</v>
      </c>
      <c r="B9" s="651" t="e">
        <f>VLOOKUP($L$6,Input!$A$8:$F$43,6)</f>
        <v>#N/A</v>
      </c>
      <c r="C9" s="651"/>
      <c r="D9" s="14"/>
      <c r="E9" s="14"/>
      <c r="F9" s="14"/>
      <c r="G9" s="14"/>
      <c r="H9" s="14"/>
      <c r="I9" s="14"/>
      <c r="J9" s="15"/>
    </row>
    <row r="10" spans="1:14" ht="18.75" x14ac:dyDescent="0.25">
      <c r="A10" s="24"/>
      <c r="B10" s="14"/>
      <c r="C10" s="14"/>
      <c r="D10" s="14"/>
      <c r="E10" s="14"/>
      <c r="F10" s="14"/>
      <c r="G10" s="14"/>
      <c r="H10" s="14"/>
      <c r="I10" s="14"/>
      <c r="J10" s="15"/>
      <c r="N10" s="201"/>
    </row>
    <row r="11" spans="1:14" s="12" customFormat="1" ht="18.75" x14ac:dyDescent="0.25">
      <c r="A11" s="22" t="s">
        <v>6</v>
      </c>
      <c r="B11" s="25"/>
      <c r="C11" s="25"/>
      <c r="D11" s="25"/>
      <c r="E11" s="25"/>
      <c r="F11" s="25"/>
      <c r="G11" s="26" t="s">
        <v>7</v>
      </c>
      <c r="H11" s="14"/>
      <c r="I11" s="14"/>
      <c r="J11" s="15"/>
    </row>
    <row r="12" spans="1:14" ht="10.5" customHeight="1" x14ac:dyDescent="0.25">
      <c r="A12" s="24"/>
      <c r="B12" s="14"/>
      <c r="C12" s="14"/>
      <c r="D12" s="14"/>
      <c r="E12" s="14"/>
      <c r="F12" s="14"/>
      <c r="G12" s="14"/>
      <c r="H12" s="14"/>
      <c r="I12" s="14"/>
      <c r="J12" s="15"/>
    </row>
    <row r="13" spans="1:14" s="12" customFormat="1" ht="18.75" x14ac:dyDescent="0.25">
      <c r="A13" s="24" t="s">
        <v>8</v>
      </c>
      <c r="B13" s="18"/>
      <c r="C13" s="27">
        <f>Input!L4</f>
        <v>0</v>
      </c>
      <c r="D13" s="28"/>
      <c r="E13" s="28"/>
      <c r="F13" s="29"/>
      <c r="G13" s="30" t="e">
        <f>VLOOKUP($L$6,PB!$A$9:$AG$46,9)</f>
        <v>#N/A</v>
      </c>
      <c r="H13" s="14"/>
      <c r="I13" s="14"/>
      <c r="J13" s="15"/>
    </row>
    <row r="14" spans="1:14" ht="12" customHeight="1" x14ac:dyDescent="0.25">
      <c r="A14" s="24"/>
      <c r="B14" s="14"/>
      <c r="C14" s="14"/>
      <c r="D14" s="14"/>
      <c r="E14" s="14"/>
      <c r="F14" s="14"/>
      <c r="G14" s="31"/>
      <c r="H14" s="14"/>
      <c r="I14" s="14"/>
      <c r="J14" s="15"/>
    </row>
    <row r="15" spans="1:14" s="12" customFormat="1" ht="18.75" x14ac:dyDescent="0.25">
      <c r="A15" s="24" t="s">
        <v>9</v>
      </c>
      <c r="B15" s="14"/>
      <c r="C15" s="32" t="e">
        <f>VLOOKUP($L$6,Input!$A$10:$X$45,8)</f>
        <v>#N/A</v>
      </c>
      <c r="D15" s="33" t="s">
        <v>10</v>
      </c>
      <c r="E15" s="34">
        <f>VLOOKUP($L$6,Data!$A$8:$M$43,7)</f>
        <v>0</v>
      </c>
      <c r="F15" s="29"/>
      <c r="G15" s="30" t="e">
        <f>VLOOKUP($L$6,PB!$A$9:$AG$46,11)</f>
        <v>#N/A</v>
      </c>
      <c r="H15" s="14"/>
      <c r="I15" s="14"/>
      <c r="J15" s="15"/>
      <c r="K15" s="35"/>
      <c r="L15" s="36"/>
      <c r="M15" s="37"/>
    </row>
    <row r="16" spans="1:14" ht="12" customHeight="1" x14ac:dyDescent="0.25">
      <c r="A16" s="24"/>
      <c r="B16" s="14"/>
      <c r="C16" s="14"/>
      <c r="D16" s="14"/>
      <c r="E16" s="38"/>
      <c r="F16" s="14"/>
      <c r="G16" s="30"/>
      <c r="H16" s="14"/>
      <c r="I16" s="14"/>
      <c r="J16" s="15"/>
    </row>
    <row r="17" spans="1:18" s="12" customFormat="1" ht="18.75" x14ac:dyDescent="0.25">
      <c r="A17" s="24" t="s">
        <v>11</v>
      </c>
      <c r="B17" s="14"/>
      <c r="C17" s="39" t="e">
        <f>C15</f>
        <v>#N/A</v>
      </c>
      <c r="D17" s="33" t="s">
        <v>10</v>
      </c>
      <c r="E17" s="34">
        <f>VLOOKUP($L$6,Data!$A$8:$M$46,12)</f>
        <v>0</v>
      </c>
      <c r="F17" s="29"/>
      <c r="G17" s="30" t="e">
        <f>VLOOKUP($L$6,PB!$A$9:$AG$46,12)</f>
        <v>#N/A</v>
      </c>
      <c r="H17" s="14"/>
      <c r="I17" s="14"/>
      <c r="J17" s="15"/>
      <c r="M17" s="82"/>
    </row>
    <row r="18" spans="1:18" ht="12" customHeight="1" x14ac:dyDescent="0.25">
      <c r="A18" s="24"/>
      <c r="B18" s="14"/>
      <c r="C18" s="40"/>
      <c r="D18" s="40"/>
      <c r="E18" s="38"/>
      <c r="F18" s="14"/>
      <c r="G18" s="30"/>
      <c r="H18" s="14"/>
      <c r="I18" s="14"/>
      <c r="J18" s="15"/>
    </row>
    <row r="19" spans="1:18" s="12" customFormat="1" ht="18.75" x14ac:dyDescent="0.25">
      <c r="A19" s="24" t="s">
        <v>141</v>
      </c>
      <c r="B19" s="14"/>
      <c r="C19" s="41" t="e">
        <f>VLOOKUP($L$6,Input!$A$7:$AC$45,13)</f>
        <v>#N/A</v>
      </c>
      <c r="D19" s="42" t="s">
        <v>12</v>
      </c>
      <c r="E19" s="43">
        <f>VLOOKUP($L$6,Data!$A$8:$M$46,9)</f>
        <v>0</v>
      </c>
      <c r="F19" s="29"/>
      <c r="G19" s="30" t="e">
        <f>VLOOKUP($L$6,PB!$A$9:$AG$46,13)+VLOOKUP($L$6,PB!$A$9:$AG$46,14)</f>
        <v>#N/A</v>
      </c>
      <c r="H19" s="14"/>
      <c r="I19" s="44"/>
      <c r="J19" s="15"/>
    </row>
    <row r="20" spans="1:18" ht="12" customHeight="1" x14ac:dyDescent="0.25">
      <c r="A20" s="24"/>
      <c r="B20" s="14"/>
      <c r="C20" s="40"/>
      <c r="D20" s="40"/>
      <c r="E20" s="38"/>
      <c r="F20" s="14"/>
      <c r="G20" s="45"/>
      <c r="H20" s="14"/>
      <c r="I20" s="14"/>
      <c r="J20" s="15"/>
    </row>
    <row r="21" spans="1:18" s="12" customFormat="1" ht="18" customHeight="1" x14ac:dyDescent="0.25">
      <c r="A21" s="24" t="s">
        <v>40</v>
      </c>
      <c r="B21" s="46"/>
      <c r="C21" s="39" t="e">
        <f>IF(G21=0,"",C15)</f>
        <v>#N/A</v>
      </c>
      <c r="D21" s="33" t="e">
        <f>IF(G21=0,"","days @")</f>
        <v>#N/A</v>
      </c>
      <c r="E21" s="34">
        <f>VLOOKUP($L$6,Data!$A$8:$S$46,15)</f>
        <v>0</v>
      </c>
      <c r="F21" s="29"/>
      <c r="G21" s="30" t="e">
        <f>VLOOKUP($L$6,PB!$A$9:$AG$46,15)</f>
        <v>#N/A</v>
      </c>
      <c r="H21" s="14"/>
      <c r="I21" s="14"/>
      <c r="J21" s="15"/>
    </row>
    <row r="22" spans="1:18" s="12" customFormat="1" ht="18" customHeight="1" x14ac:dyDescent="0.25">
      <c r="A22" s="47"/>
      <c r="B22" s="46"/>
      <c r="C22" s="40"/>
      <c r="D22" s="48"/>
      <c r="E22" s="49"/>
      <c r="F22" s="14"/>
      <c r="G22" s="30"/>
      <c r="H22" s="14"/>
      <c r="I22" s="14"/>
      <c r="J22" s="15"/>
    </row>
    <row r="23" spans="1:18" s="12" customFormat="1" ht="18.75" x14ac:dyDescent="0.25">
      <c r="A23" s="24" t="s">
        <v>69</v>
      </c>
      <c r="B23" s="50"/>
      <c r="C23" s="39"/>
      <c r="D23" s="33"/>
      <c r="E23" s="34"/>
      <c r="F23" s="29"/>
      <c r="G23" s="30" t="e">
        <f>VLOOKUP($L$6,PB!$A$9:$AG$46,16)</f>
        <v>#N/A</v>
      </c>
      <c r="H23" s="14"/>
      <c r="I23" s="14"/>
      <c r="J23" s="15"/>
    </row>
    <row r="24" spans="1:18" s="12" customFormat="1" ht="12" customHeight="1" x14ac:dyDescent="0.25">
      <c r="A24" s="24"/>
      <c r="B24" s="14"/>
      <c r="C24" s="51"/>
      <c r="D24" s="48"/>
      <c r="E24" s="52"/>
      <c r="F24" s="14"/>
      <c r="G24" s="30"/>
      <c r="H24" s="14"/>
      <c r="I24" s="14"/>
      <c r="J24" s="15"/>
    </row>
    <row r="25" spans="1:18" s="12" customFormat="1" ht="18.75" customHeight="1" x14ac:dyDescent="0.25">
      <c r="A25" s="24" t="e">
        <f>IF(G25="","","Bonus, 10% of Basic Wages")</f>
        <v>#N/A</v>
      </c>
      <c r="B25" s="14"/>
      <c r="C25" s="83" t="e">
        <f>IF(D33="Trampbalt","",IF(D33="PTC South African","",IF(D33="MANNING AGENT","",VLOOKUP(L6,Input!$A$10:$AN$45,37))))</f>
        <v>#N/A</v>
      </c>
      <c r="D25" s="33" t="e">
        <f>IF(G25="","","months@")</f>
        <v>#N/A</v>
      </c>
      <c r="E25" s="53" t="e">
        <f>IF(C25="","",VLOOKUP(L6,Data!A8:YB46,21))</f>
        <v>#N/A</v>
      </c>
      <c r="F25" s="29"/>
      <c r="G25" s="30" t="e">
        <f>IF(D33="Trampbalt","",IF(D33="PTC South African","",IF(D33="MANNING AGENT","",VLOOKUP($L$6,Input!$A$9:$AN$45,39))))</f>
        <v>#N/A</v>
      </c>
      <c r="H25" s="14"/>
      <c r="I25" s="14"/>
      <c r="J25" s="15"/>
      <c r="L25" s="12" t="s">
        <v>13</v>
      </c>
    </row>
    <row r="26" spans="1:18" s="12" customFormat="1" ht="12" customHeight="1" x14ac:dyDescent="0.25">
      <c r="A26" s="24"/>
      <c r="B26" s="14"/>
      <c r="C26" s="84"/>
      <c r="D26" s="48"/>
      <c r="E26" s="52"/>
      <c r="F26" s="14"/>
      <c r="G26" s="30"/>
      <c r="H26" s="14"/>
      <c r="I26" s="14"/>
      <c r="J26" s="15"/>
    </row>
    <row r="27" spans="1:18" s="12" customFormat="1" ht="18.75" customHeight="1" x14ac:dyDescent="0.25">
      <c r="A27" s="24" t="s">
        <v>72</v>
      </c>
      <c r="B27" s="14"/>
      <c r="C27" s="86" t="e">
        <f>VLOOKUP($L$6,Input!$A$9:$AN$45,8)</f>
        <v>#N/A</v>
      </c>
      <c r="D27" s="85"/>
      <c r="E27" s="53"/>
      <c r="F27" s="29"/>
      <c r="G27" s="30" t="e">
        <f>VLOOKUP($L$6,PB!$A$9:$AG$46,10)</f>
        <v>#N/A</v>
      </c>
      <c r="H27" s="14"/>
      <c r="I27" s="198"/>
      <c r="J27" s="15"/>
    </row>
    <row r="28" spans="1:18" s="20" customFormat="1" ht="12" customHeight="1" x14ac:dyDescent="0.25">
      <c r="A28" s="24"/>
      <c r="B28" s="14"/>
      <c r="C28" s="55"/>
      <c r="D28" s="56"/>
      <c r="E28" s="57"/>
      <c r="F28" s="14"/>
      <c r="G28" s="31"/>
      <c r="H28" s="14"/>
      <c r="I28" s="14"/>
      <c r="J28" s="15"/>
    </row>
    <row r="29" spans="1:18" s="20" customFormat="1" ht="19.5" thickBot="1" x14ac:dyDescent="0.3">
      <c r="A29" s="24"/>
      <c r="B29" s="14"/>
      <c r="C29" s="14"/>
      <c r="D29" s="14"/>
      <c r="E29" s="14"/>
      <c r="F29" s="58"/>
      <c r="G29" s="58" t="s">
        <v>14</v>
      </c>
      <c r="H29" s="14"/>
      <c r="I29" s="59" t="e">
        <f>SUM(G13:G27)</f>
        <v>#N/A</v>
      </c>
      <c r="J29" s="60"/>
    </row>
    <row r="30" spans="1:18" ht="11.25" customHeight="1" thickTop="1" x14ac:dyDescent="0.25">
      <c r="A30" s="24"/>
      <c r="B30" s="14"/>
      <c r="C30" s="14"/>
      <c r="D30" s="14"/>
      <c r="E30" s="14"/>
      <c r="F30" s="14"/>
      <c r="G30" s="61"/>
      <c r="H30" s="14"/>
      <c r="I30" s="14"/>
      <c r="J30" s="15"/>
    </row>
    <row r="31" spans="1:18" s="12" customFormat="1" ht="18.75" x14ac:dyDescent="0.25">
      <c r="A31" s="22" t="s">
        <v>15</v>
      </c>
      <c r="B31" s="14"/>
      <c r="C31" s="14"/>
      <c r="D31" s="14"/>
      <c r="E31" s="14"/>
      <c r="F31" s="14"/>
      <c r="G31" s="14"/>
      <c r="H31" s="14"/>
      <c r="I31" s="14"/>
      <c r="J31" s="15"/>
    </row>
    <row r="32" spans="1:18" ht="12" customHeight="1" x14ac:dyDescent="0.25">
      <c r="A32" s="24"/>
      <c r="B32" s="14"/>
      <c r="C32" s="14"/>
      <c r="D32" s="14"/>
      <c r="E32" s="14"/>
      <c r="F32" s="14"/>
      <c r="G32" s="14"/>
      <c r="H32" s="14"/>
      <c r="I32" s="14"/>
      <c r="J32" s="15"/>
      <c r="R32" s="23" t="s">
        <v>16</v>
      </c>
    </row>
    <row r="33" spans="1:16" s="12" customFormat="1" ht="18.75" x14ac:dyDescent="0.25">
      <c r="A33" s="24" t="s">
        <v>17</v>
      </c>
      <c r="B33" s="14"/>
      <c r="C33" s="80"/>
      <c r="D33" s="204"/>
      <c r="E33" s="63"/>
      <c r="F33" s="29"/>
      <c r="G33" s="30" t="e">
        <f>VLOOKUP($L$6,PB!$A$9:$AG$46,23)</f>
        <v>#N/A</v>
      </c>
      <c r="H33" s="14"/>
      <c r="I33" s="14"/>
      <c r="J33" s="15"/>
      <c r="P33" s="12" t="s">
        <v>18</v>
      </c>
    </row>
    <row r="34" spans="1:16" ht="9" customHeight="1" x14ac:dyDescent="0.25">
      <c r="A34" s="24"/>
      <c r="B34" s="14"/>
      <c r="C34" s="14"/>
      <c r="D34" s="14"/>
      <c r="E34" s="14"/>
      <c r="F34" s="14"/>
      <c r="G34" s="64"/>
      <c r="H34" s="14"/>
      <c r="I34" s="14"/>
      <c r="J34" s="15"/>
    </row>
    <row r="35" spans="1:16" s="12" customFormat="1" ht="18.75" customHeight="1" x14ac:dyDescent="0.25">
      <c r="A35" s="16" t="s">
        <v>73</v>
      </c>
      <c r="B35" s="65">
        <f>Input!$L$6</f>
        <v>0</v>
      </c>
      <c r="C35" s="199" t="e">
        <f>VLOOKUP($L$6,Input!$A$9:$AN$45,31)</f>
        <v>#N/A</v>
      </c>
      <c r="D35" s="81" t="e">
        <f>IF(C35="","",Input!K5)</f>
        <v>#N/A</v>
      </c>
      <c r="E35" s="652">
        <f>Input!L5</f>
        <v>0</v>
      </c>
      <c r="F35" s="652"/>
      <c r="G35" s="30" t="e">
        <f>VLOOKUP($L$6,PB!$A$9:$AG$46,24)</f>
        <v>#N/A</v>
      </c>
      <c r="H35" s="14"/>
      <c r="I35" s="14"/>
      <c r="J35" s="15"/>
    </row>
    <row r="36" spans="1:16" ht="8.25" customHeight="1" x14ac:dyDescent="0.25">
      <c r="A36" s="24"/>
      <c r="B36" s="14"/>
      <c r="C36" s="14"/>
      <c r="D36" s="14"/>
      <c r="E36" s="14"/>
      <c r="F36" s="14"/>
      <c r="G36" s="64"/>
      <c r="H36" s="14"/>
      <c r="I36" s="14"/>
      <c r="J36" s="15"/>
    </row>
    <row r="37" spans="1:16" s="12" customFormat="1" ht="18.75" customHeight="1" x14ac:dyDescent="0.25">
      <c r="A37" s="16" t="s">
        <v>139</v>
      </c>
      <c r="B37" s="65"/>
      <c r="C37" s="199" t="e">
        <f>VLOOKUP($L$6,Input!$A$9:$AN$45,32)</f>
        <v>#N/A</v>
      </c>
      <c r="D37" s="81"/>
      <c r="E37" s="652">
        <f>Input!L8</f>
        <v>0</v>
      </c>
      <c r="F37" s="652"/>
      <c r="G37" s="30" t="e">
        <f>VLOOKUP($L$6,PB!$A$9:$AG$46,25)</f>
        <v>#N/A</v>
      </c>
      <c r="H37" s="14"/>
      <c r="I37" s="14"/>
      <c r="J37" s="15"/>
    </row>
    <row r="38" spans="1:16" s="12" customFormat="1" ht="8.25" customHeight="1" x14ac:dyDescent="0.25">
      <c r="A38" s="16"/>
      <c r="B38" s="65"/>
      <c r="C38" s="14"/>
      <c r="D38" s="14"/>
      <c r="E38" s="14"/>
      <c r="F38" s="14"/>
      <c r="G38" s="30"/>
      <c r="H38" s="14"/>
      <c r="I38" s="14"/>
      <c r="J38" s="15"/>
    </row>
    <row r="39" spans="1:16" s="12" customFormat="1" ht="18.75" x14ac:dyDescent="0.25">
      <c r="A39" s="24" t="s">
        <v>19</v>
      </c>
      <c r="B39" s="14"/>
      <c r="C39" s="66"/>
      <c r="D39" s="67"/>
      <c r="E39" s="87"/>
      <c r="F39" s="68"/>
      <c r="G39" s="30" t="e">
        <f>VLOOKUP($L$6,PB!$A$9:$AG$46,27)</f>
        <v>#N/A</v>
      </c>
      <c r="H39" s="14"/>
      <c r="I39" s="14"/>
      <c r="J39" s="15"/>
    </row>
    <row r="40" spans="1:16" ht="9" customHeight="1" x14ac:dyDescent="0.25">
      <c r="A40" s="24"/>
      <c r="B40" s="14"/>
      <c r="C40" s="14"/>
      <c r="D40" s="14"/>
      <c r="E40" s="14"/>
      <c r="F40" s="14"/>
      <c r="G40" s="64"/>
      <c r="H40" s="14"/>
      <c r="I40" s="14"/>
      <c r="J40" s="15"/>
    </row>
    <row r="41" spans="1:16" ht="18.75" customHeight="1" x14ac:dyDescent="0.25">
      <c r="A41" s="24" t="s">
        <v>70</v>
      </c>
      <c r="B41" s="14"/>
      <c r="C41" s="80"/>
      <c r="D41" s="204">
        <f>D33</f>
        <v>0</v>
      </c>
      <c r="E41" s="29"/>
      <c r="F41" s="29"/>
      <c r="G41" s="30" t="e">
        <f>VLOOKUP($L$6,PB!$A$9:$AG$46,26)</f>
        <v>#N/A</v>
      </c>
      <c r="H41" s="14"/>
      <c r="I41" s="14"/>
      <c r="J41" s="15"/>
      <c r="M41" s="23" t="s">
        <v>20</v>
      </c>
    </row>
    <row r="42" spans="1:16" ht="9" customHeight="1" x14ac:dyDescent="0.25">
      <c r="A42" s="24"/>
      <c r="B42" s="14"/>
      <c r="C42" s="14"/>
      <c r="D42" s="14"/>
      <c r="E42" s="14"/>
      <c r="F42" s="14"/>
      <c r="G42" s="64"/>
      <c r="H42" s="14"/>
      <c r="I42" s="14"/>
      <c r="J42" s="15"/>
    </row>
    <row r="43" spans="1:16" s="12" customFormat="1" ht="18.75" x14ac:dyDescent="0.25">
      <c r="A43" s="24" t="s">
        <v>21</v>
      </c>
      <c r="B43" s="14"/>
      <c r="C43" s="29"/>
      <c r="D43" s="62"/>
      <c r="E43" s="29"/>
      <c r="F43" s="29"/>
      <c r="G43" s="30" t="e">
        <f>VLOOKUP($L$6,PB!$A$9:$AG$46,28)</f>
        <v>#N/A</v>
      </c>
      <c r="H43" s="14"/>
      <c r="I43" s="14"/>
      <c r="J43" s="15"/>
    </row>
    <row r="44" spans="1:16" ht="9" customHeight="1" x14ac:dyDescent="0.25">
      <c r="A44" s="24"/>
      <c r="B44" s="14"/>
      <c r="C44" s="14"/>
      <c r="D44" s="14"/>
      <c r="E44" s="14"/>
      <c r="F44" s="14"/>
      <c r="G44" s="64"/>
      <c r="H44" s="14"/>
      <c r="I44" s="14"/>
      <c r="J44" s="15"/>
    </row>
    <row r="45" spans="1:16" ht="18.75" x14ac:dyDescent="0.25">
      <c r="A45" s="514" t="e">
        <f>IF(G45="","",IF(Input!AN17="Y", "Balance of Wages Paid","Paid On-Board"))</f>
        <v>#N/A</v>
      </c>
      <c r="B45" s="205" t="e">
        <f>VLOOKUP($L$6,Input!$A$10:$AN$45,39)</f>
        <v>#N/A</v>
      </c>
      <c r="C45" s="29"/>
      <c r="D45" s="29"/>
      <c r="E45" s="29"/>
      <c r="F45" s="29"/>
      <c r="G45" s="69" t="e">
        <f>IF(B45="N","",VLOOKUP($L$6,PB!$A$9:$AD$45,29))</f>
        <v>#N/A</v>
      </c>
      <c r="H45" s="14"/>
      <c r="I45" s="14"/>
      <c r="J45" s="15"/>
    </row>
    <row r="46" spans="1:16" ht="18.75" x14ac:dyDescent="0.25">
      <c r="A46" s="24"/>
      <c r="B46" s="14"/>
      <c r="C46" s="14"/>
      <c r="D46" s="14"/>
      <c r="E46" s="14"/>
      <c r="F46" s="14"/>
      <c r="G46" s="70"/>
      <c r="H46" s="14"/>
      <c r="I46" s="14"/>
      <c r="J46" s="15"/>
    </row>
    <row r="47" spans="1:16" s="20" customFormat="1" ht="18.75" x14ac:dyDescent="0.25">
      <c r="A47" s="13"/>
      <c r="B47" s="14"/>
      <c r="C47" s="14"/>
      <c r="D47" s="14"/>
      <c r="E47" s="14"/>
      <c r="F47" s="14"/>
      <c r="G47" s="58" t="s">
        <v>22</v>
      </c>
      <c r="H47" s="14"/>
      <c r="I47" s="227" t="e">
        <f>VLOOKUP($L$6,PB!$A$9:$AD$45,30)</f>
        <v>#N/A</v>
      </c>
      <c r="J47" s="54"/>
      <c r="L47" s="202"/>
    </row>
    <row r="48" spans="1:16" s="8" customFormat="1" ht="19.5" thickBot="1" x14ac:dyDescent="0.3">
      <c r="A48" s="24"/>
      <c r="B48" s="14"/>
      <c r="C48" s="14"/>
      <c r="D48" s="14"/>
      <c r="E48" s="14"/>
      <c r="F48" s="14"/>
      <c r="G48" s="14"/>
      <c r="H48" s="14"/>
      <c r="I48" s="71"/>
      <c r="J48" s="72"/>
      <c r="M48" s="200"/>
    </row>
    <row r="49" spans="1:10" s="20" customFormat="1" ht="20.25" thickTop="1" thickBot="1" x14ac:dyDescent="0.3">
      <c r="A49" s="653"/>
      <c r="B49" s="654"/>
      <c r="C49" s="654"/>
      <c r="D49" s="14"/>
      <c r="E49" s="14"/>
      <c r="F49" s="14"/>
      <c r="G49" s="58" t="s">
        <v>23</v>
      </c>
      <c r="H49" s="14"/>
      <c r="I49" s="663" t="e">
        <f>VLOOKUP($L$6,PB!$A$9:$AG$46,31)</f>
        <v>#N/A</v>
      </c>
      <c r="J49" s="664"/>
    </row>
    <row r="50" spans="1:10" s="8" customFormat="1" ht="20.25" thickTop="1" thickBot="1" x14ac:dyDescent="0.3">
      <c r="A50" s="73"/>
      <c r="B50" s="74"/>
      <c r="C50" s="74"/>
      <c r="D50" s="74"/>
      <c r="E50" s="74"/>
      <c r="F50" s="74"/>
      <c r="G50" s="74"/>
      <c r="H50" s="74"/>
      <c r="I50" s="74"/>
      <c r="J50" s="75"/>
    </row>
    <row r="51" spans="1:10" s="8" customFormat="1" ht="18.75" x14ac:dyDescent="0.25">
      <c r="A51" s="24"/>
      <c r="B51" s="14"/>
      <c r="C51" s="14"/>
      <c r="D51" s="14"/>
      <c r="E51" s="14"/>
      <c r="F51" s="14"/>
      <c r="G51" s="14"/>
      <c r="H51" s="14"/>
      <c r="I51" s="14"/>
      <c r="J51" s="15"/>
    </row>
    <row r="52" spans="1:10" s="8" customFormat="1" ht="18.75" x14ac:dyDescent="0.25">
      <c r="A52" s="24"/>
      <c r="B52" s="667"/>
      <c r="C52" s="667"/>
      <c r="D52" s="667"/>
      <c r="E52" s="667"/>
      <c r="F52" s="667"/>
      <c r="G52" s="25"/>
      <c r="H52" s="25"/>
      <c r="I52" s="25"/>
      <c r="J52" s="15"/>
    </row>
    <row r="53" spans="1:10" s="8" customFormat="1" ht="18.75" x14ac:dyDescent="0.25">
      <c r="A53" s="24"/>
      <c r="B53" s="14"/>
      <c r="C53" s="14"/>
      <c r="D53" s="14"/>
      <c r="E53" s="14"/>
      <c r="F53" s="14"/>
      <c r="G53" s="14"/>
      <c r="H53" s="14"/>
      <c r="I53" s="14"/>
      <c r="J53" s="15"/>
    </row>
    <row r="54" spans="1:10" s="8" customFormat="1" ht="18.75" x14ac:dyDescent="0.25">
      <c r="A54" s="24"/>
      <c r="B54" s="14"/>
      <c r="C54" s="14"/>
      <c r="D54" s="14"/>
      <c r="E54" s="14"/>
      <c r="F54" s="14"/>
      <c r="G54" s="14"/>
      <c r="H54" s="14"/>
      <c r="I54" s="14"/>
      <c r="J54" s="15"/>
    </row>
    <row r="55" spans="1:10" s="8" customFormat="1" ht="18.75" x14ac:dyDescent="0.25">
      <c r="A55" s="24"/>
      <c r="B55" s="14"/>
      <c r="C55" s="14"/>
      <c r="D55" s="14"/>
      <c r="E55" s="14"/>
      <c r="F55" s="14"/>
      <c r="G55" s="14"/>
      <c r="H55" s="14"/>
      <c r="I55" s="14"/>
      <c r="J55" s="15"/>
    </row>
    <row r="56" spans="1:10" s="8" customFormat="1" ht="18.75" x14ac:dyDescent="0.25">
      <c r="A56" s="24"/>
      <c r="B56" s="14"/>
      <c r="C56" s="14"/>
      <c r="D56" s="14"/>
      <c r="E56" s="14"/>
      <c r="F56" s="14"/>
      <c r="G56" s="14"/>
      <c r="H56" s="14"/>
      <c r="I56" s="14"/>
      <c r="J56" s="15"/>
    </row>
    <row r="57" spans="1:10" s="20" customFormat="1" ht="18.75" x14ac:dyDescent="0.25">
      <c r="A57" s="76" t="s">
        <v>24</v>
      </c>
      <c r="B57" s="77"/>
      <c r="C57" s="77"/>
      <c r="D57" s="77"/>
      <c r="E57" s="14"/>
      <c r="F57" s="17" t="s">
        <v>25</v>
      </c>
      <c r="G57" s="77"/>
      <c r="H57" s="77"/>
      <c r="I57" s="77"/>
      <c r="J57" s="15"/>
    </row>
    <row r="58" spans="1:10" s="8" customFormat="1" ht="18.75" x14ac:dyDescent="0.25">
      <c r="A58" s="24"/>
      <c r="B58" s="665">
        <f>Input!C6</f>
        <v>0</v>
      </c>
      <c r="C58" s="665"/>
      <c r="D58" s="665"/>
      <c r="E58" s="14"/>
      <c r="F58" s="14"/>
      <c r="G58" s="665" t="e">
        <f>B6</f>
        <v>#N/A</v>
      </c>
      <c r="H58" s="665"/>
      <c r="I58" s="665"/>
      <c r="J58" s="15"/>
    </row>
    <row r="59" spans="1:10" s="8" customFormat="1" ht="19.5" thickBot="1" x14ac:dyDescent="0.3">
      <c r="A59" s="78"/>
      <c r="B59" s="666" t="s">
        <v>26</v>
      </c>
      <c r="C59" s="666"/>
      <c r="D59" s="666"/>
      <c r="E59" s="74"/>
      <c r="F59" s="74"/>
      <c r="G59" s="666" t="e">
        <f>B7</f>
        <v>#N/A</v>
      </c>
      <c r="H59" s="666"/>
      <c r="I59" s="666"/>
      <c r="J59" s="75"/>
    </row>
    <row r="62" spans="1:10" x14ac:dyDescent="0.25">
      <c r="D62" s="23" t="s">
        <v>27</v>
      </c>
    </row>
  </sheetData>
  <sheetProtection algorithmName="SHA-512" hashValue="yGpPj5Ov1pHDSRJJj/devIjp6Uky3V9RJ1cAuMsSPXIksvnzgPrQkKk1XNYmfU3gxIXm5yKmPPQYs/QH8jFoUg==" saltValue="1Ksu51rmUXKzIOOfnlPoUQ==" spinCount="100000" sheet="1" objects="1" scenarios="1"/>
  <mergeCells count="17">
    <mergeCell ref="B58:D58"/>
    <mergeCell ref="G58:I58"/>
    <mergeCell ref="B59:D59"/>
    <mergeCell ref="G59:I59"/>
    <mergeCell ref="E35:F35"/>
    <mergeCell ref="B52:F52"/>
    <mergeCell ref="B9:C9"/>
    <mergeCell ref="E37:F37"/>
    <mergeCell ref="A49:C49"/>
    <mergeCell ref="A3:J3"/>
    <mergeCell ref="A4:J4"/>
    <mergeCell ref="B6:E6"/>
    <mergeCell ref="B7:C7"/>
    <mergeCell ref="B8:C8"/>
    <mergeCell ref="H7:I7"/>
    <mergeCell ref="I49:J49"/>
    <mergeCell ref="H6:I6"/>
  </mergeCells>
  <dataValidations disablePrompts="1" count="1">
    <dataValidation allowBlank="1" showInputMessage="1" showErrorMessage="1" promptTitle="MANNING AGENT" prompt="Select applicable Manning Agent" sqref="D41 D33" xr:uid="{00000000-0002-0000-0600-000000000000}"/>
  </dataValidations>
  <pageMargins left="0.15748031496062992" right="0.15748031496062992" top="0.27559055118110237" bottom="0.62992125984251968" header="0.15748031496062992" footer="0.15748031496062992"/>
  <pageSetup paperSize="9" scale="67" orientation="portrait" blackAndWhite="1" r:id="rId1"/>
  <headerFooter alignWithMargins="0">
    <oddFooter>&amp;LPage &amp;P pf &amp;N&amp;C&amp;G&amp;R&amp;F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Props1.xml><?xml version="1.0" encoding="utf-8"?>
<ds:datastoreItem xmlns:ds="http://schemas.openxmlformats.org/officeDocument/2006/customXml" ds:itemID="{A13E9954-4B0D-4862-981B-315D758FE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CBC20D-313D-4C44-9DE3-9D418C21B2C8}">
  <ds:schemaRefs>
    <ds:schemaRef ds:uri="http://schemas.microsoft.com/sharepoint/v3/contenttype/forms"/>
  </ds:schemaRefs>
</ds:datastoreItem>
</file>

<file path=customXml/itemProps3.xml><?xml version="1.0" encoding="utf-8"?>
<ds:datastoreItem xmlns:ds="http://schemas.openxmlformats.org/officeDocument/2006/customXml" ds:itemID="{F1701F04-7E01-495F-8438-0957542197E5}">
  <ds:schemaRefs>
    <ds:schemaRef ds:uri="http://schemas.microsoft.com/office/2006/metadata/properties"/>
    <ds:schemaRef ds:uri="http://schemas.microsoft.com/office/infopath/2007/PartnerControls"/>
    <ds:schemaRef ds:uri="3bc0e3e0-260a-4c6a-8756-56e5beee2845"/>
    <ds:schemaRef ds:uri="80628158-b095-458d-b708-6a0f8f7771b4"/>
    <ds:schemaRef ds:uri="eb742444-7279-40ee-b93b-b32e38f03bb6"/>
    <ds:schemaRef ds:uri="9d59c19b-f9a6-4d45-be0b-104f99901e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Data</vt:lpstr>
      <vt:lpstr>Input</vt:lpstr>
      <vt:lpstr>PB</vt:lpstr>
      <vt:lpstr>Cash Advance</vt:lpstr>
      <vt:lpstr>MPO &amp; Allotment</vt:lpstr>
      <vt:lpstr>MPA Pay Slip</vt:lpstr>
      <vt:lpstr>Data!Print_Area</vt:lpstr>
      <vt:lpstr>'MPA Pay Slip'!Print_Area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Portage Bill</dc:title>
  <dc:creator>User</dc:creator>
  <cp:lastModifiedBy>Felicia Hong</cp:lastModifiedBy>
  <cp:lastPrinted>2024-09-19T11:53:09Z</cp:lastPrinted>
  <dcterms:created xsi:type="dcterms:W3CDTF">2012-02-04T09:34:33Z</dcterms:created>
  <dcterms:modified xsi:type="dcterms:W3CDTF">2025-08-18T07:02:02Z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Order">
    <vt:r8>3100</vt:r8>
  </property>
  <property fmtid="{D5CDD505-2E9C-101B-9397-08002B2CF9AE}" pid="4" name="Document name">
    <vt:lpwstr>Portage Bill</vt:lpwstr>
  </property>
  <property fmtid="{D5CDD505-2E9C-101B-9397-08002B2CF9AE}" pid="5" name="MediaServiceImageTags">
    <vt:lpwstr/>
  </property>
</Properties>
</file>